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210" windowWidth="15480" windowHeight="9240" tabRatio="582" activeTab="3"/>
  </bookViews>
  <sheets>
    <sheet name="RR BR 14_15 " sheetId="1" r:id="rId1"/>
    <sheet name="Revisonsberättelse 14_15" sheetId="2" r:id="rId2"/>
    <sheet name="Förslag Budget 2015_2016" sheetId="3" r:id="rId3"/>
    <sheet name=" Förslag intäktsbudget 15_16" sheetId="4" r:id="rId4"/>
    <sheet name="Ver.tabell" sheetId="5" state="hidden" r:id="rId5"/>
    <sheet name="2014_2015" sheetId="6" state="hidden" r:id="rId6"/>
  </sheets>
  <definedNames>
    <definedName name="_xlnm.Print_Area" localSheetId="5">'2014_2015'!$A$1:$T$38</definedName>
  </definedNames>
  <calcPr fullCalcOnLoad="1"/>
</workbook>
</file>

<file path=xl/comments4.xml><?xml version="1.0" encoding="utf-8"?>
<comments xmlns="http://schemas.openxmlformats.org/spreadsheetml/2006/main">
  <authors>
    <author>Per F</author>
  </authors>
  <commentList>
    <comment ref="C2" authorId="0">
      <text>
        <r>
          <rPr>
            <b/>
            <sz val="9"/>
            <rFont val="Tahoma"/>
            <family val="2"/>
          </rPr>
          <t>Oförändrad avgift</t>
        </r>
      </text>
    </comment>
    <comment ref="D2" authorId="0">
      <text>
        <r>
          <rPr>
            <b/>
            <sz val="9"/>
            <rFont val="Tahoma"/>
            <family val="2"/>
          </rPr>
          <t>Oförändrad avgift</t>
        </r>
      </text>
    </comment>
    <comment ref="E2" authorId="0">
      <text>
        <r>
          <rPr>
            <b/>
            <sz val="9"/>
            <rFont val="Tahoma"/>
            <family val="2"/>
          </rPr>
          <t>Oförändrad avgift</t>
        </r>
      </text>
    </comment>
    <comment ref="F2" authorId="0">
      <text>
        <r>
          <rPr>
            <b/>
            <sz val="9"/>
            <rFont val="Tahoma"/>
            <family val="2"/>
          </rPr>
          <t>Oförändrad avgift</t>
        </r>
      </text>
    </comment>
    <comment ref="D29" authorId="0">
      <text>
        <r>
          <rPr>
            <b/>
            <sz val="9"/>
            <rFont val="Tahoma"/>
            <family val="2"/>
          </rPr>
          <t>Egen brygga</t>
        </r>
      </text>
    </comment>
    <comment ref="D34" authorId="0">
      <text>
        <r>
          <rPr>
            <b/>
            <sz val="9"/>
            <rFont val="Tahoma"/>
            <family val="2"/>
          </rPr>
          <t>Egen brygga</t>
        </r>
      </text>
    </comment>
    <comment ref="D36" authorId="0">
      <text>
        <r>
          <rPr>
            <b/>
            <sz val="9"/>
            <rFont val="Tahoma"/>
            <family val="2"/>
          </rPr>
          <t>Egen brygga</t>
        </r>
      </text>
    </comment>
    <comment ref="D37" authorId="0">
      <text>
        <r>
          <rPr>
            <b/>
            <sz val="9"/>
            <rFont val="Tahoma"/>
            <family val="2"/>
          </rPr>
          <t>Egen brygga</t>
        </r>
      </text>
    </comment>
    <comment ref="D39" authorId="0">
      <text>
        <r>
          <rPr>
            <b/>
            <sz val="9"/>
            <rFont val="Tahoma"/>
            <family val="2"/>
          </rPr>
          <t>Egen brygga</t>
        </r>
      </text>
    </comment>
  </commentList>
</comments>
</file>

<file path=xl/sharedStrings.xml><?xml version="1.0" encoding="utf-8"?>
<sst xmlns="http://schemas.openxmlformats.org/spreadsheetml/2006/main" count="359" uniqueCount="270">
  <si>
    <t>Utbetalningar</t>
  </si>
  <si>
    <t>Inbetalningar</t>
  </si>
  <si>
    <t>Ing saldo</t>
  </si>
  <si>
    <t>Årsavgifter</t>
  </si>
  <si>
    <t>Städavgifter</t>
  </si>
  <si>
    <t>Kråkvilan Samfällighetsförening</t>
  </si>
  <si>
    <t>Fyll bara i vita rutor, ej övriga</t>
  </si>
  <si>
    <t>Delsumma inbetalningar</t>
  </si>
  <si>
    <t>Elkostnader pump</t>
  </si>
  <si>
    <t>Räntekostnader</t>
  </si>
  <si>
    <t>Webhotel hemsida</t>
  </si>
  <si>
    <t>Delsumma utbetalningar</t>
  </si>
  <si>
    <t>MånadsnettoNetto</t>
  </si>
  <si>
    <t>Kassabehållning</t>
  </si>
  <si>
    <t>aug</t>
  </si>
  <si>
    <t>Jul</t>
  </si>
  <si>
    <t>Sep</t>
  </si>
  <si>
    <t>Okt</t>
  </si>
  <si>
    <t>Nov</t>
  </si>
  <si>
    <t>Dec</t>
  </si>
  <si>
    <t>Jan</t>
  </si>
  <si>
    <t>Feb</t>
  </si>
  <si>
    <t>Mar</t>
  </si>
  <si>
    <t>Apr</t>
  </si>
  <si>
    <t>Maj</t>
  </si>
  <si>
    <t>Jun</t>
  </si>
  <si>
    <t>Förtäring städdagar</t>
  </si>
  <si>
    <t>Ägare</t>
  </si>
  <si>
    <t>Gemensamt</t>
  </si>
  <si>
    <t>Pump</t>
  </si>
  <si>
    <t>Totalt</t>
  </si>
  <si>
    <t>´1:1</t>
  </si>
  <si>
    <t xml:space="preserve">Stamfastigheten. </t>
  </si>
  <si>
    <t>´1:2</t>
  </si>
  <si>
    <t xml:space="preserve">Monica Bauer </t>
  </si>
  <si>
    <t>´1:3</t>
  </si>
  <si>
    <t xml:space="preserve">Terese Hedman </t>
  </si>
  <si>
    <t>`1:4</t>
  </si>
  <si>
    <t>Kjell-Ove, Eva Johansson</t>
  </si>
  <si>
    <t>´1:5</t>
  </si>
  <si>
    <t xml:space="preserve">Jan, Karin Fröjdman </t>
  </si>
  <si>
    <t>´1:6</t>
  </si>
  <si>
    <t>´1:7</t>
  </si>
  <si>
    <t xml:space="preserve">Folke, Ingmarie Plahn </t>
  </si>
  <si>
    <t>´1:8</t>
  </si>
  <si>
    <t>´1:9</t>
  </si>
  <si>
    <t>Mats Lager, Jeanette Niss</t>
  </si>
  <si>
    <t>´1.10</t>
  </si>
  <si>
    <t>´1:11</t>
  </si>
  <si>
    <t>´1:12</t>
  </si>
  <si>
    <t>Bengt Hammarström</t>
  </si>
  <si>
    <t>´1:13</t>
  </si>
  <si>
    <t xml:space="preserve">Ove Enkvist </t>
  </si>
  <si>
    <t>´1:14</t>
  </si>
  <si>
    <t>´1:15</t>
  </si>
  <si>
    <t xml:space="preserve">Peggy, Björn Berglind </t>
  </si>
  <si>
    <t>´1:16</t>
  </si>
  <si>
    <t>´1:17</t>
  </si>
  <si>
    <t>´1:18</t>
  </si>
  <si>
    <t xml:space="preserve">Lena, Manfred Kröll </t>
  </si>
  <si>
    <t>´1:19</t>
  </si>
  <si>
    <t>´1:20</t>
  </si>
  <si>
    <t>´1:21</t>
  </si>
  <si>
    <t>´1:22</t>
  </si>
  <si>
    <t>´1:23</t>
  </si>
  <si>
    <t xml:space="preserve">Ted, Gulli Olsson </t>
  </si>
  <si>
    <t>Sune/Jane Johansson</t>
  </si>
  <si>
    <t>´1:26</t>
  </si>
  <si>
    <t xml:space="preserve">Ove Wallin </t>
  </si>
  <si>
    <t>´1:27</t>
  </si>
  <si>
    <t>´1:28</t>
  </si>
  <si>
    <t>´1.29</t>
  </si>
  <si>
    <t>´1:30</t>
  </si>
  <si>
    <t>Leif Hjelm</t>
  </si>
  <si>
    <t>´1:31</t>
  </si>
  <si>
    <t xml:space="preserve">Hans, Monica Björklund </t>
  </si>
  <si>
    <t>´1.32</t>
  </si>
  <si>
    <t xml:space="preserve">Franz Bauer </t>
  </si>
  <si>
    <t>´1:33</t>
  </si>
  <si>
    <t>Magnus Bodin</t>
  </si>
  <si>
    <t>´1.34</t>
  </si>
  <si>
    <t>´1:35</t>
  </si>
  <si>
    <t>Diverse</t>
  </si>
  <si>
    <t>Summering</t>
  </si>
  <si>
    <t>GA:1</t>
  </si>
  <si>
    <t>Gunilla Röjerås</t>
  </si>
  <si>
    <t xml:space="preserve">Kerstin Frycklund </t>
  </si>
  <si>
    <t>GA 4 Årsavgift bryggför</t>
  </si>
  <si>
    <t>GA 1 Årsavgifter Samfälligheten</t>
  </si>
  <si>
    <t>GA 5 Vattenförening</t>
  </si>
  <si>
    <t>Belastar</t>
  </si>
  <si>
    <t>GA 4</t>
  </si>
  <si>
    <t>GA 5</t>
  </si>
  <si>
    <t>Styrelsemiddag</t>
  </si>
  <si>
    <t xml:space="preserve"> </t>
  </si>
  <si>
    <t>Amortering lån</t>
  </si>
  <si>
    <t>Koll</t>
  </si>
  <si>
    <t>GA 1</t>
  </si>
  <si>
    <t>Totala samfälligheten</t>
  </si>
  <si>
    <t>Summa</t>
  </si>
  <si>
    <t>Ingående saldo</t>
  </si>
  <si>
    <t>Utgående saldo</t>
  </si>
  <si>
    <t>Extra amortering lån</t>
  </si>
  <si>
    <t>Kassaflöde 2013-2014</t>
  </si>
  <si>
    <t>Årsmöte</t>
  </si>
  <si>
    <t>Ver.nr</t>
  </si>
  <si>
    <t>Referens</t>
  </si>
  <si>
    <t>KRÅKVILAN deltagande fastigheter</t>
  </si>
  <si>
    <t>GA: 4</t>
  </si>
  <si>
    <t>GA: 5</t>
  </si>
  <si>
    <t>Städdag</t>
  </si>
  <si>
    <t>Att betala</t>
  </si>
  <si>
    <t>Fastighet</t>
  </si>
  <si>
    <t>Båtbryggor</t>
  </si>
  <si>
    <t>Ej närvaro 28/9 eller 29/9</t>
  </si>
  <si>
    <t>Totalt att betala</t>
  </si>
  <si>
    <t>Per Moritz , Per Filipsson</t>
  </si>
  <si>
    <t>Angelika Norén</t>
  </si>
  <si>
    <t xml:space="preserve">Isabella, Joachim Sanderfelt
</t>
  </si>
  <si>
    <t>Gabriella Stolpe, Isabella Sanderfelt</t>
  </si>
  <si>
    <t xml:space="preserve">Carolina, Per Larhed </t>
  </si>
  <si>
    <t>Ulrika, Glenn Eriksson Whiu</t>
  </si>
  <si>
    <t>se tomt 1:20</t>
  </si>
  <si>
    <t>Joakim, Annica Daneskär</t>
  </si>
  <si>
    <t>´1:25</t>
  </si>
  <si>
    <t>Bo Karlsson</t>
  </si>
  <si>
    <t>Pär Wiker Susanne Engberg</t>
  </si>
  <si>
    <t>Susanne Engberg</t>
  </si>
  <si>
    <t xml:space="preserve">Leif Heurlin, Carola Andersson 
</t>
  </si>
  <si>
    <t>Summerat</t>
  </si>
  <si>
    <t>Försäkring IF</t>
  </si>
  <si>
    <t>Reparation vattenpump</t>
  </si>
  <si>
    <t>Extra  föreningsmöte 3/5</t>
  </si>
  <si>
    <t>Bokföringsdag</t>
  </si>
  <si>
    <t>Intäkt</t>
  </si>
  <si>
    <t>Kostnad</t>
  </si>
  <si>
    <t>Amortering</t>
  </si>
  <si>
    <t>IB</t>
  </si>
  <si>
    <t>UB</t>
  </si>
  <si>
    <t>Ekonomisk berättelse Kråkvilans samfällighetsförening</t>
  </si>
  <si>
    <t>Ingående balans</t>
  </si>
  <si>
    <t>Tillgångar</t>
  </si>
  <si>
    <t>Skulder och eget kapital</t>
  </si>
  <si>
    <t>Anl tillg</t>
  </si>
  <si>
    <t xml:space="preserve">Brygga </t>
  </si>
  <si>
    <t>Långa Skulder</t>
  </si>
  <si>
    <t>Banklån</t>
  </si>
  <si>
    <t>Bankmedel</t>
  </si>
  <si>
    <t>Eget kapital:</t>
  </si>
  <si>
    <t>Kronor</t>
  </si>
  <si>
    <t>Resultaträkning</t>
  </si>
  <si>
    <t>Intäkter</t>
  </si>
  <si>
    <t>Kostnader</t>
  </si>
  <si>
    <t>Sommarvattten</t>
  </si>
  <si>
    <t>Övriga intäkter</t>
  </si>
  <si>
    <t>Bankkostnader</t>
  </si>
  <si>
    <t>Försäkring</t>
  </si>
  <si>
    <t>Materialinköp</t>
  </si>
  <si>
    <t>Avskrivning</t>
  </si>
  <si>
    <t>Utgående balans</t>
  </si>
  <si>
    <t>Kassörens kommentar:</t>
  </si>
  <si>
    <t>…………………………………………………………………………</t>
  </si>
  <si>
    <t>………………………………………………………………………..</t>
  </si>
  <si>
    <t>Per Filipsson</t>
  </si>
  <si>
    <t>Kassör</t>
  </si>
  <si>
    <t>Ordförande</t>
  </si>
  <si>
    <t>Revisonsberättelse Kråkvilans samfällighetsförening</t>
  </si>
  <si>
    <t>Revisorenas utlåtande</t>
  </si>
  <si>
    <t>Vi har enligt god revisionssed granskat Kråkvilans Samfällighetsförenings räkenskaper</t>
  </si>
  <si>
    <t xml:space="preserve">skäl till anmärkning från vår sida varför vi föreslår att årsmötet beviljar styrelsen </t>
  </si>
  <si>
    <t>ansvarsfrihet för den tid revisionen omfattar.</t>
  </si>
  <si>
    <t>……………………………………………………………</t>
  </si>
  <si>
    <t>…………………………………………………………..</t>
  </si>
  <si>
    <t>Underskrift revisorer</t>
  </si>
  <si>
    <t>Utlägg i samband med städdag 7/6</t>
  </si>
  <si>
    <t>Diverse utlägg</t>
  </si>
  <si>
    <t>Årets resultat</t>
  </si>
  <si>
    <t>Björn Berglind</t>
  </si>
  <si>
    <t>Amortering på banklånet har skett med 20 000 kr, 5000 kr/kvartal.</t>
  </si>
  <si>
    <t>Avskrivning sker med 10% på anskaffningsvärdet på bryggan (10 år)</t>
  </si>
  <si>
    <t>Frida Mannheij, Jens Gullhagen Lindqvist</t>
  </si>
  <si>
    <t>Mikael Nyberg, Lin Annerbäck</t>
  </si>
  <si>
    <t>Abonnemang webb hotell</t>
  </si>
  <si>
    <t>Utlägg grill</t>
  </si>
  <si>
    <t>Utlägg stege</t>
  </si>
  <si>
    <t>Utlägg plankor</t>
  </si>
  <si>
    <t>Div utlägg</t>
  </si>
  <si>
    <t>Hyra lokal till informationsmöte</t>
  </si>
  <si>
    <t>Div inköp mtrl</t>
  </si>
  <si>
    <t>Inköp till kräftfest</t>
  </si>
  <si>
    <t>Kostnad rutschkana</t>
  </si>
  <si>
    <t>Avtackning RF</t>
  </si>
  <si>
    <t>Ej deltagande städdag Lena Kröll</t>
  </si>
  <si>
    <t>Ej deltagande städdag Magnus Bodin</t>
  </si>
  <si>
    <t>El Vattenfall</t>
  </si>
  <si>
    <t>Ej deltagandestäddag Bo Karlsson</t>
  </si>
  <si>
    <t>Årsavgift !:11 Angelika S</t>
  </si>
  <si>
    <t>Årsavgift 1:27 Bo Karlsson</t>
  </si>
  <si>
    <t>Årsavgift 1:34 Bodin</t>
  </si>
  <si>
    <t>Årsavgift 1:8 Nyberg</t>
  </si>
  <si>
    <t>Årsavgift 1:4 Johansson</t>
  </si>
  <si>
    <t>Årsavgift 1:18 Kröll</t>
  </si>
  <si>
    <t>Årsavgift 1:3 Hedman</t>
  </si>
  <si>
    <t>Bensin röjsåg</t>
  </si>
  <si>
    <t>Ränta och amortering lån</t>
  </si>
  <si>
    <t>Inköp dataskuren text</t>
  </si>
  <si>
    <t>Årsavgift 1:22 Daneskär</t>
  </si>
  <si>
    <t>Mtrl till brevlådeställning</t>
  </si>
  <si>
    <t>Årsavgift 1:10 Filipsson/Moritz</t>
  </si>
  <si>
    <t>Årsavgift 1:26 Wallin</t>
  </si>
  <si>
    <t>Årsavgift 1:2 Bauer</t>
  </si>
  <si>
    <t>Årsavgift 1:25 Johansson</t>
  </si>
  <si>
    <t>Årsavgift 1:14 Fryklund</t>
  </si>
  <si>
    <t>Årsavgift 1:12 Hammarström</t>
  </si>
  <si>
    <t>Årsavgift 1:5 Fröjdman</t>
  </si>
  <si>
    <t>Årsavgift 1:19 Larhed</t>
  </si>
  <si>
    <t>Årsavgift 1:35 Heurlin Andersson</t>
  </si>
  <si>
    <t>Årsavgift 1:23 Olsson</t>
  </si>
  <si>
    <t>Årsavgift 1:20 1:21 Erikssin Whiu</t>
  </si>
  <si>
    <t>Årsavgift 1:33 Wiker</t>
  </si>
  <si>
    <t>Årsavgift 1:15 Berglind</t>
  </si>
  <si>
    <t>Årsavgift 1:7 Plan</t>
  </si>
  <si>
    <t>Årsavgift 1:29 Röjerås</t>
  </si>
  <si>
    <t>Årsavgift 1:30 Hjelm</t>
  </si>
  <si>
    <t>Årsavgift 1:28 Kust</t>
  </si>
  <si>
    <t>Årsavgift 1:16 Sandefeldt</t>
  </si>
  <si>
    <t>Ej deltagande städdag Daneskär</t>
  </si>
  <si>
    <t>Ej deltagande städdag Kröll</t>
  </si>
  <si>
    <t>Ej deltagande städdag Bodin</t>
  </si>
  <si>
    <t>Årsavgift 1:9 Lager</t>
  </si>
  <si>
    <t>Årsavgift 1:31 Björklund</t>
  </si>
  <si>
    <t>Ej deltagande städdag Larhed</t>
  </si>
  <si>
    <t>Ej deltagande städdag Stolpe/Sanderfeldt</t>
  </si>
  <si>
    <t>Årsavgift 1:17 Stolpe/Sanderfeldt</t>
  </si>
  <si>
    <t>Årsavgift bank</t>
  </si>
  <si>
    <r>
      <t xml:space="preserve">Rullande </t>
    </r>
    <r>
      <rPr>
        <b/>
        <sz val="11"/>
        <rFont val="Calibri"/>
        <family val="2"/>
      </rPr>
      <t>Likviditetsbudget 2014 - 2015</t>
    </r>
  </si>
  <si>
    <t>Årsavgift 1:6 Manheij</t>
  </si>
  <si>
    <t>Årsvgift 1:13 Enkvist</t>
  </si>
  <si>
    <t>Årsavgift 1:32 Bauer</t>
  </si>
  <si>
    <t>Reparation av vattenpump</t>
  </si>
  <si>
    <t>Återbetalning av för mycket insatt</t>
  </si>
  <si>
    <t>Material brygga</t>
  </si>
  <si>
    <t>Fika Städdag 29/4</t>
  </si>
  <si>
    <t>Fika Städdag 24/5</t>
  </si>
  <si>
    <t>Ej delagande städdag Sanderfeldt</t>
  </si>
  <si>
    <t>Ej deltagande städdad Karlsson</t>
  </si>
  <si>
    <t>Div utlägg, städdag och valborg</t>
  </si>
  <si>
    <t>Mtrl till flytbrygga</t>
  </si>
  <si>
    <t>Kassaflöde 2014-2015</t>
  </si>
  <si>
    <t>Kråkvilan i juli 2015</t>
  </si>
  <si>
    <t>Verksamhetsåret 2014-07-01 till 2015-06-30</t>
  </si>
  <si>
    <t>och övrig verksamhet avseende verksamhetsåret 140701 - 150630. Vi har inte funnit några</t>
  </si>
  <si>
    <t>140701-150630</t>
  </si>
  <si>
    <t>Jeanett Niss</t>
  </si>
  <si>
    <t>Sand till badplats östra</t>
  </si>
  <si>
    <t>Sand till badplats västra</t>
  </si>
  <si>
    <t>Sand till badplatser</t>
  </si>
  <si>
    <t>Mtrl till flyttbrygga</t>
  </si>
  <si>
    <t>Sandinköp</t>
  </si>
  <si>
    <t>Årets resultatgav ett positivt resultat på 2 648 kr.</t>
  </si>
  <si>
    <t>Likviditeten är god. Bankmedel om 83 370 kr finns på konto i SHB per 2014-06-30</t>
  </si>
  <si>
    <t>Kassaflödet var under året positivt, inbetalningar - utbetalningar hamnade på 16 398 kr.</t>
  </si>
  <si>
    <t>Förslag till budget 2015-2016 Kråkvilans samfällighetsförening</t>
  </si>
  <si>
    <t>Verksamhetsåret 2015-07-01 till 2016-06-30</t>
  </si>
  <si>
    <t>150701-160630</t>
  </si>
  <si>
    <t>Övrigt</t>
  </si>
  <si>
    <t xml:space="preserve"> Förslag avgift per verksamhetsår 15/16</t>
  </si>
  <si>
    <t>För styrelsen 2015-07-06</t>
  </si>
  <si>
    <t>för 2015/2016</t>
  </si>
  <si>
    <t>Nya ägare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</si>
</sst>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mmm/yyyy"/>
    <numFmt numFmtId="166" formatCode="[$-41D]&quot;den &quot;d\ mmmm\ yyyy"/>
    <numFmt numFmtId="167" formatCode="d/m/yy;@"/>
    <numFmt numFmtId="168" formatCode="yy/mm/dd;@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  <numFmt numFmtId="173" formatCode="#,##0.0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color indexed="10"/>
      <name val="Arial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2" applyNumberFormat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30" borderId="3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9" fillId="32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3" fontId="0" fillId="4" borderId="12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3" fontId="10" fillId="34" borderId="1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3" fontId="2" fillId="4" borderId="14" xfId="0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3" fontId="0" fillId="0" borderId="0" xfId="0" applyNumberFormat="1" applyAlignment="1">
      <alignment horizontal="left"/>
    </xf>
    <xf numFmtId="0" fontId="0" fillId="0" borderId="16" xfId="0" applyBorder="1" applyAlignment="1">
      <alignment/>
    </xf>
    <xf numFmtId="0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17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0" fillId="33" borderId="20" xfId="0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22" xfId="0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4" borderId="14" xfId="0" applyNumberFormat="1" applyFont="1" applyFill="1" applyBorder="1" applyAlignment="1">
      <alignment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0" fillId="4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3" fontId="2" fillId="35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3" fontId="2" fillId="4" borderId="0" xfId="0" applyNumberFormat="1" applyFont="1" applyFill="1" applyAlignment="1">
      <alignment/>
    </xf>
    <xf numFmtId="0" fontId="5" fillId="4" borderId="2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4" borderId="0" xfId="0" applyFont="1" applyFill="1" applyAlignment="1">
      <alignment/>
    </xf>
    <xf numFmtId="3" fontId="0" fillId="35" borderId="17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3" fontId="10" fillId="35" borderId="17" xfId="0" applyNumberFormat="1" applyFont="1" applyFill="1" applyBorder="1" applyAlignment="1">
      <alignment/>
    </xf>
    <xf numFmtId="3" fontId="14" fillId="35" borderId="11" xfId="0" applyNumberFormat="1" applyFont="1" applyFill="1" applyBorder="1" applyAlignment="1">
      <alignment/>
    </xf>
    <xf numFmtId="3" fontId="10" fillId="35" borderId="11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22" xfId="0" applyFill="1" applyBorder="1" applyAlignment="1">
      <alignment/>
    </xf>
    <xf numFmtId="3" fontId="0" fillId="35" borderId="28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21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33" borderId="21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3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3" fontId="17" fillId="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5" fillId="33" borderId="21" xfId="0" applyFont="1" applyFill="1" applyBorder="1" applyAlignment="1">
      <alignment/>
    </xf>
    <xf numFmtId="0" fontId="21" fillId="0" borderId="0" xfId="0" applyFont="1" applyAlignment="1">
      <alignment/>
    </xf>
    <xf numFmtId="0" fontId="0" fillId="4" borderId="1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9" fillId="36" borderId="18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0" fontId="22" fillId="0" borderId="23" xfId="0" applyNumberFormat="1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20" fontId="24" fillId="0" borderId="23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42" fontId="2" fillId="0" borderId="30" xfId="0" applyNumberFormat="1" applyFont="1" applyFill="1" applyBorder="1" applyAlignment="1">
      <alignment horizontal="center"/>
    </xf>
    <xf numFmtId="42" fontId="2" fillId="0" borderId="31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20" fontId="23" fillId="0" borderId="36" xfId="0" applyNumberFormat="1" applyFont="1" applyFill="1" applyBorder="1" applyAlignment="1">
      <alignment horizontal="center" vertical="top" wrapText="1"/>
    </xf>
    <xf numFmtId="0" fontId="23" fillId="0" borderId="37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6" fillId="0" borderId="32" xfId="0" applyFont="1" applyFill="1" applyBorder="1" applyAlignment="1">
      <alignment horizontal="right"/>
    </xf>
    <xf numFmtId="0" fontId="23" fillId="37" borderId="29" xfId="0" applyFont="1" applyFill="1" applyBorder="1" applyAlignment="1">
      <alignment vertical="top" wrapText="1"/>
    </xf>
    <xf numFmtId="1" fontId="23" fillId="37" borderId="38" xfId="0" applyNumberFormat="1" applyFont="1" applyFill="1" applyBorder="1" applyAlignment="1">
      <alignment horizontal="center"/>
    </xf>
    <xf numFmtId="1" fontId="23" fillId="37" borderId="31" xfId="0" applyNumberFormat="1" applyFont="1" applyFill="1" applyBorder="1" applyAlignment="1">
      <alignment horizontal="center"/>
    </xf>
    <xf numFmtId="1" fontId="23" fillId="37" borderId="30" xfId="0" applyNumberFormat="1" applyFont="1" applyFill="1" applyBorder="1" applyAlignment="1">
      <alignment horizontal="center"/>
    </xf>
    <xf numFmtId="3" fontId="26" fillId="37" borderId="33" xfId="0" applyNumberFormat="1" applyFont="1" applyFill="1" applyBorder="1" applyAlignment="1">
      <alignment horizontal="right"/>
    </xf>
    <xf numFmtId="0" fontId="23" fillId="37" borderId="39" xfId="0" applyFont="1" applyFill="1" applyBorder="1" applyAlignment="1">
      <alignment vertical="top" wrapText="1"/>
    </xf>
    <xf numFmtId="1" fontId="23" fillId="37" borderId="10" xfId="0" applyNumberFormat="1" applyFont="1" applyFill="1" applyBorder="1" applyAlignment="1">
      <alignment horizontal="center"/>
    </xf>
    <xf numFmtId="1" fontId="23" fillId="37" borderId="32" xfId="0" applyNumberFormat="1" applyFont="1" applyFill="1" applyBorder="1" applyAlignment="1">
      <alignment horizontal="center"/>
    </xf>
    <xf numFmtId="1" fontId="23" fillId="37" borderId="15" xfId="0" applyNumberFormat="1" applyFont="1" applyFill="1" applyBorder="1" applyAlignment="1">
      <alignment horizontal="center"/>
    </xf>
    <xf numFmtId="3" fontId="26" fillId="0" borderId="33" xfId="0" applyNumberFormat="1" applyFont="1" applyFill="1" applyBorder="1" applyAlignment="1">
      <alignment horizontal="right"/>
    </xf>
    <xf numFmtId="20" fontId="23" fillId="38" borderId="33" xfId="0" applyNumberFormat="1" applyFont="1" applyFill="1" applyBorder="1" applyAlignment="1">
      <alignment horizontal="center" vertical="top" wrapText="1"/>
    </xf>
    <xf numFmtId="0" fontId="23" fillId="38" borderId="34" xfId="0" applyFont="1" applyFill="1" applyBorder="1" applyAlignment="1">
      <alignment vertical="top" wrapText="1"/>
    </xf>
    <xf numFmtId="1" fontId="23" fillId="38" borderId="40" xfId="0" applyNumberFormat="1" applyFont="1" applyFill="1" applyBorder="1" applyAlignment="1">
      <alignment horizontal="center"/>
    </xf>
    <xf numFmtId="1" fontId="23" fillId="38" borderId="33" xfId="0" applyNumberFormat="1" applyFont="1" applyFill="1" applyBorder="1" applyAlignment="1">
      <alignment horizontal="center"/>
    </xf>
    <xf numFmtId="20" fontId="23" fillId="37" borderId="32" xfId="0" applyNumberFormat="1" applyFont="1" applyFill="1" applyBorder="1" applyAlignment="1">
      <alignment horizontal="center" vertical="top" wrapText="1"/>
    </xf>
    <xf numFmtId="20" fontId="23" fillId="0" borderId="33" xfId="0" applyNumberFormat="1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/>
    </xf>
    <xf numFmtId="1" fontId="23" fillId="0" borderId="33" xfId="0" applyNumberFormat="1" applyFont="1" applyFill="1" applyBorder="1" applyAlignment="1">
      <alignment horizontal="center"/>
    </xf>
    <xf numFmtId="20" fontId="23" fillId="37" borderId="33" xfId="0" applyNumberFormat="1" applyFont="1" applyFill="1" applyBorder="1" applyAlignment="1">
      <alignment horizontal="center" vertical="top" wrapText="1"/>
    </xf>
    <xf numFmtId="0" fontId="23" fillId="37" borderId="34" xfId="0" applyFont="1" applyFill="1" applyBorder="1" applyAlignment="1">
      <alignment vertical="top" wrapText="1"/>
    </xf>
    <xf numFmtId="1" fontId="23" fillId="37" borderId="40" xfId="0" applyNumberFormat="1" applyFont="1" applyFill="1" applyBorder="1" applyAlignment="1">
      <alignment horizontal="center"/>
    </xf>
    <xf numFmtId="1" fontId="23" fillId="37" borderId="33" xfId="0" applyNumberFormat="1" applyFont="1" applyFill="1" applyBorder="1" applyAlignment="1">
      <alignment horizontal="center"/>
    </xf>
    <xf numFmtId="0" fontId="23" fillId="37" borderId="37" xfId="0" applyFont="1" applyFill="1" applyBorder="1" applyAlignment="1">
      <alignment horizontal="center" vertical="top" wrapText="1"/>
    </xf>
    <xf numFmtId="1" fontId="23" fillId="37" borderId="0" xfId="0" applyNumberFormat="1" applyFont="1" applyFill="1" applyBorder="1" applyAlignment="1">
      <alignment horizontal="center"/>
    </xf>
    <xf numFmtId="1" fontId="23" fillId="37" borderId="36" xfId="0" applyNumberFormat="1" applyFont="1" applyFill="1" applyBorder="1" applyAlignment="1">
      <alignment horizontal="center"/>
    </xf>
    <xf numFmtId="0" fontId="23" fillId="37" borderId="37" xfId="0" applyFont="1" applyFill="1" applyBorder="1" applyAlignment="1">
      <alignment vertical="top" wrapText="1"/>
    </xf>
    <xf numFmtId="20" fontId="23" fillId="0" borderId="31" xfId="0" applyNumberFormat="1" applyFont="1" applyFill="1" applyBorder="1" applyAlignment="1">
      <alignment horizontal="center" vertical="top"/>
    </xf>
    <xf numFmtId="0" fontId="23" fillId="0" borderId="29" xfId="0" applyFont="1" applyFill="1" applyBorder="1" applyAlignment="1">
      <alignment vertical="top" wrapText="1"/>
    </xf>
    <xf numFmtId="1" fontId="23" fillId="0" borderId="30" xfId="0" applyNumberFormat="1" applyFont="1" applyFill="1" applyBorder="1" applyAlignment="1">
      <alignment horizontal="center"/>
    </xf>
    <xf numFmtId="1" fontId="23" fillId="0" borderId="31" xfId="0" applyNumberFormat="1" applyFont="1" applyFill="1" applyBorder="1" applyAlignment="1">
      <alignment horizontal="center"/>
    </xf>
    <xf numFmtId="20" fontId="23" fillId="0" borderId="36" xfId="0" applyNumberFormat="1" applyFont="1" applyFill="1" applyBorder="1" applyAlignment="1">
      <alignment horizontal="center" vertical="top"/>
    </xf>
    <xf numFmtId="1" fontId="23" fillId="0" borderId="0" xfId="0" applyNumberFormat="1" applyFont="1" applyFill="1" applyBorder="1" applyAlignment="1">
      <alignment horizontal="center"/>
    </xf>
    <xf numFmtId="1" fontId="23" fillId="0" borderId="36" xfId="0" applyNumberFormat="1" applyFont="1" applyFill="1" applyBorder="1" applyAlignment="1">
      <alignment horizontal="center"/>
    </xf>
    <xf numFmtId="20" fontId="23" fillId="0" borderId="31" xfId="0" applyNumberFormat="1" applyFont="1" applyFill="1" applyBorder="1" applyAlignment="1">
      <alignment horizontal="center" vertical="top" wrapText="1"/>
    </xf>
    <xf numFmtId="1" fontId="23" fillId="0" borderId="38" xfId="0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32" xfId="0" applyNumberFormat="1" applyFont="1" applyFill="1" applyBorder="1" applyAlignment="1">
      <alignment horizontal="center"/>
    </xf>
    <xf numFmtId="1" fontId="23" fillId="0" borderId="31" xfId="0" applyNumberFormat="1" applyFont="1" applyFill="1" applyBorder="1" applyAlignment="1" quotePrefix="1">
      <alignment/>
    </xf>
    <xf numFmtId="0" fontId="23" fillId="37" borderId="38" xfId="0" applyFont="1" applyFill="1" applyBorder="1" applyAlignment="1">
      <alignment horizontal="center"/>
    </xf>
    <xf numFmtId="0" fontId="23" fillId="37" borderId="31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7" borderId="32" xfId="0" applyFont="1" applyFill="1" applyBorder="1" applyAlignment="1">
      <alignment horizontal="center"/>
    </xf>
    <xf numFmtId="1" fontId="23" fillId="37" borderId="31" xfId="0" applyNumberFormat="1" applyFont="1" applyFill="1" applyBorder="1" applyAlignment="1" quotePrefix="1">
      <alignment/>
    </xf>
    <xf numFmtId="1" fontId="23" fillId="37" borderId="32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 vertical="top" wrapText="1"/>
    </xf>
    <xf numFmtId="0" fontId="23" fillId="0" borderId="40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37" borderId="32" xfId="0" applyFont="1" applyFill="1" applyBorder="1" applyAlignment="1">
      <alignment/>
    </xf>
    <xf numFmtId="20" fontId="27" fillId="37" borderId="33" xfId="0" applyNumberFormat="1" applyFont="1" applyFill="1" applyBorder="1" applyAlignment="1">
      <alignment horizontal="center" vertical="top" wrapText="1"/>
    </xf>
    <xf numFmtId="3" fontId="23" fillId="37" borderId="40" xfId="0" applyNumberFormat="1" applyFont="1" applyFill="1" applyBorder="1" applyAlignment="1">
      <alignment horizontal="center"/>
    </xf>
    <xf numFmtId="3" fontId="23" fillId="37" borderId="33" xfId="0" applyNumberFormat="1" applyFont="1" applyFill="1" applyBorder="1" applyAlignment="1">
      <alignment/>
    </xf>
    <xf numFmtId="3" fontId="23" fillId="37" borderId="33" xfId="0" applyNumberFormat="1" applyFont="1" applyFill="1" applyBorder="1" applyAlignment="1">
      <alignment horizontal="center"/>
    </xf>
    <xf numFmtId="0" fontId="23" fillId="0" borderId="41" xfId="0" applyFont="1" applyFill="1" applyBorder="1" applyAlignment="1">
      <alignment vertical="top" wrapText="1"/>
    </xf>
    <xf numFmtId="3" fontId="23" fillId="0" borderId="41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 horizontal="center"/>
    </xf>
    <xf numFmtId="3" fontId="23" fillId="37" borderId="38" xfId="0" applyNumberFormat="1" applyFont="1" applyFill="1" applyBorder="1" applyAlignment="1">
      <alignment horizontal="center"/>
    </xf>
    <xf numFmtId="3" fontId="23" fillId="37" borderId="31" xfId="0" applyNumberFormat="1" applyFont="1" applyFill="1" applyBorder="1" applyAlignment="1">
      <alignment horizontal="center"/>
    </xf>
    <xf numFmtId="3" fontId="23" fillId="37" borderId="23" xfId="0" applyNumberFormat="1" applyFont="1" applyFill="1" applyBorder="1" applyAlignment="1">
      <alignment horizontal="center"/>
    </xf>
    <xf numFmtId="0" fontId="23" fillId="37" borderId="16" xfId="0" applyFont="1" applyFill="1" applyBorder="1" applyAlignment="1">
      <alignment/>
    </xf>
    <xf numFmtId="3" fontId="23" fillId="37" borderId="0" xfId="0" applyNumberFormat="1" applyFont="1" applyFill="1" applyBorder="1" applyAlignment="1">
      <alignment horizontal="center"/>
    </xf>
    <xf numFmtId="3" fontId="23" fillId="37" borderId="36" xfId="0" applyNumberFormat="1" applyFont="1" applyFill="1" applyBorder="1" applyAlignment="1">
      <alignment horizontal="center"/>
    </xf>
    <xf numFmtId="3" fontId="23" fillId="37" borderId="12" xfId="0" applyNumberFormat="1" applyFont="1" applyFill="1" applyBorder="1" applyAlignment="1">
      <alignment horizontal="center"/>
    </xf>
    <xf numFmtId="3" fontId="23" fillId="37" borderId="10" xfId="0" applyNumberFormat="1" applyFont="1" applyFill="1" applyBorder="1" applyAlignment="1">
      <alignment horizontal="center"/>
    </xf>
    <xf numFmtId="3" fontId="23" fillId="37" borderId="32" xfId="0" applyNumberFormat="1" applyFont="1" applyFill="1" applyBorder="1" applyAlignment="1">
      <alignment horizontal="center"/>
    </xf>
    <xf numFmtId="3" fontId="23" fillId="37" borderId="14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vertical="top" wrapText="1"/>
    </xf>
    <xf numFmtId="3" fontId="23" fillId="37" borderId="35" xfId="0" applyNumberFormat="1" applyFont="1" applyFill="1" applyBorder="1" applyAlignment="1">
      <alignment horizontal="center"/>
    </xf>
    <xf numFmtId="3" fontId="23" fillId="37" borderId="15" xfId="0" applyNumberFormat="1" applyFont="1" applyFill="1" applyBorder="1" applyAlignment="1">
      <alignment horizontal="center"/>
    </xf>
    <xf numFmtId="20" fontId="23" fillId="0" borderId="32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32" xfId="0" applyNumberFormat="1" applyFont="1" applyFill="1" applyBorder="1" applyAlignment="1">
      <alignment horizontal="center"/>
    </xf>
    <xf numFmtId="3" fontId="23" fillId="0" borderId="40" xfId="0" applyNumberFormat="1" applyFont="1" applyFill="1" applyBorder="1" applyAlignment="1">
      <alignment horizontal="center"/>
    </xf>
    <xf numFmtId="0" fontId="23" fillId="37" borderId="41" xfId="0" applyFont="1" applyFill="1" applyBorder="1" applyAlignment="1">
      <alignment vertical="top" wrapText="1"/>
    </xf>
    <xf numFmtId="3" fontId="23" fillId="37" borderId="41" xfId="0" applyNumberFormat="1" applyFont="1" applyFill="1" applyBorder="1" applyAlignment="1">
      <alignment horizontal="center"/>
    </xf>
    <xf numFmtId="0" fontId="23" fillId="0" borderId="35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3" fontId="23" fillId="0" borderId="31" xfId="0" applyNumberFormat="1" applyFont="1" applyFill="1" applyBorder="1" applyAlignment="1">
      <alignment horizontal="center"/>
    </xf>
    <xf numFmtId="3" fontId="23" fillId="0" borderId="36" xfId="0" applyNumberFormat="1" applyFont="1" applyFill="1" applyBorder="1" applyAlignment="1">
      <alignment horizontal="center"/>
    </xf>
    <xf numFmtId="0" fontId="26" fillId="0" borderId="36" xfId="0" applyFont="1" applyFill="1" applyBorder="1" applyAlignment="1">
      <alignment horizontal="right"/>
    </xf>
    <xf numFmtId="0" fontId="24" fillId="37" borderId="41" xfId="0" applyFont="1" applyFill="1" applyBorder="1" applyAlignment="1">
      <alignment horizontal="left"/>
    </xf>
    <xf numFmtId="0" fontId="24" fillId="37" borderId="40" xfId="0" applyFont="1" applyFill="1" applyBorder="1" applyAlignment="1">
      <alignment/>
    </xf>
    <xf numFmtId="0" fontId="24" fillId="37" borderId="31" xfId="0" applyFont="1" applyFill="1" applyBorder="1" applyAlignment="1">
      <alignment horizontal="center"/>
    </xf>
    <xf numFmtId="0" fontId="24" fillId="37" borderId="33" xfId="0" applyFont="1" applyFill="1" applyBorder="1" applyAlignment="1">
      <alignment horizontal="center"/>
    </xf>
    <xf numFmtId="0" fontId="24" fillId="37" borderId="38" xfId="0" applyFont="1" applyFill="1" applyBorder="1" applyAlignment="1">
      <alignment horizontal="center"/>
    </xf>
    <xf numFmtId="42" fontId="28" fillId="0" borderId="41" xfId="0" applyNumberFormat="1" applyFont="1" applyFill="1" applyBorder="1" applyAlignment="1">
      <alignment horizontal="center"/>
    </xf>
    <xf numFmtId="42" fontId="28" fillId="0" borderId="33" xfId="0" applyNumberFormat="1" applyFont="1" applyFill="1" applyBorder="1" applyAlignment="1">
      <alignment horizontal="center"/>
    </xf>
    <xf numFmtId="42" fontId="28" fillId="0" borderId="40" xfId="0" applyNumberFormat="1" applyFont="1" applyFill="1" applyBorder="1" applyAlignment="1">
      <alignment horizontal="center"/>
    </xf>
    <xf numFmtId="42" fontId="24" fillId="0" borderId="3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indent="1"/>
    </xf>
    <xf numFmtId="0" fontId="23" fillId="0" borderId="12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24" fillId="0" borderId="36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3" fillId="0" borderId="16" xfId="0" applyFont="1" applyFill="1" applyBorder="1" applyAlignment="1">
      <alignment/>
    </xf>
    <xf numFmtId="20" fontId="23" fillId="0" borderId="0" xfId="0" applyNumberFormat="1" applyFont="1" applyFill="1" applyAlignment="1">
      <alignment/>
    </xf>
    <xf numFmtId="3" fontId="5" fillId="33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4" borderId="12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3" fontId="2" fillId="4" borderId="10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14" fontId="69" fillId="0" borderId="0" xfId="0" applyNumberFormat="1" applyFont="1" applyAlignment="1">
      <alignment/>
    </xf>
    <xf numFmtId="0" fontId="7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1" fillId="0" borderId="0" xfId="0" applyFont="1" applyAlignment="1">
      <alignment/>
    </xf>
    <xf numFmtId="0" fontId="64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3" fontId="19" fillId="0" borderId="0" xfId="0" applyNumberFormat="1" applyFont="1" applyAlignment="1">
      <alignment/>
    </xf>
    <xf numFmtId="0" fontId="0" fillId="33" borderId="16" xfId="0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4" borderId="44" xfId="0" applyNumberFormat="1" applyFill="1" applyBorder="1" applyAlignment="1">
      <alignment/>
    </xf>
    <xf numFmtId="3" fontId="0" fillId="4" borderId="42" xfId="0" applyNumberFormat="1" applyFill="1" applyBorder="1" applyAlignment="1">
      <alignment/>
    </xf>
    <xf numFmtId="3" fontId="0" fillId="4" borderId="45" xfId="0" applyNumberFormat="1" applyFill="1" applyBorder="1" applyAlignment="1">
      <alignment/>
    </xf>
    <xf numFmtId="0" fontId="30" fillId="0" borderId="0" xfId="0" applyFont="1" applyAlignment="1">
      <alignment/>
    </xf>
    <xf numFmtId="0" fontId="0" fillId="37" borderId="23" xfId="0" applyFill="1" applyBorder="1" applyAlignment="1">
      <alignment/>
    </xf>
    <xf numFmtId="0" fontId="0" fillId="37" borderId="38" xfId="0" applyFill="1" applyBorder="1" applyAlignment="1">
      <alignment/>
    </xf>
    <xf numFmtId="14" fontId="0" fillId="37" borderId="38" xfId="0" applyNumberFormat="1" applyFill="1" applyBorder="1" applyAlignment="1">
      <alignment/>
    </xf>
    <xf numFmtId="4" fontId="0" fillId="37" borderId="38" xfId="0" applyNumberFormat="1" applyFill="1" applyBorder="1" applyAlignment="1">
      <alignment/>
    </xf>
    <xf numFmtId="4" fontId="0" fillId="37" borderId="30" xfId="0" applyNumberForma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14" fontId="0" fillId="37" borderId="0" xfId="0" applyNumberFormat="1" applyFill="1" applyBorder="1" applyAlignment="1">
      <alignment horizontal="right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14" fontId="0" fillId="37" borderId="0" xfId="0" applyNumberForma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5" xfId="0" applyNumberFormat="1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0" xfId="0" applyFill="1" applyBorder="1" applyAlignment="1">
      <alignment/>
    </xf>
    <xf numFmtId="14" fontId="0" fillId="39" borderId="0" xfId="0" applyNumberFormat="1" applyFill="1" applyBorder="1" applyAlignment="1">
      <alignment/>
    </xf>
    <xf numFmtId="4" fontId="0" fillId="39" borderId="0" xfId="0" applyNumberFormat="1" applyFill="1" applyBorder="1" applyAlignment="1">
      <alignment/>
    </xf>
    <xf numFmtId="4" fontId="0" fillId="39" borderId="13" xfId="0" applyNumberFormat="1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38" xfId="0" applyFill="1" applyBorder="1" applyAlignment="1">
      <alignment/>
    </xf>
    <xf numFmtId="14" fontId="0" fillId="39" borderId="38" xfId="0" applyNumberFormat="1" applyFill="1" applyBorder="1" applyAlignment="1">
      <alignment/>
    </xf>
    <xf numFmtId="4" fontId="0" fillId="39" borderId="38" xfId="0" applyNumberFormat="1" applyFill="1" applyBorder="1" applyAlignment="1">
      <alignment/>
    </xf>
    <xf numFmtId="4" fontId="0" fillId="39" borderId="30" xfId="0" applyNumberForma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0" xfId="0" applyFill="1" applyBorder="1" applyAlignment="1">
      <alignment/>
    </xf>
    <xf numFmtId="14" fontId="0" fillId="39" borderId="10" xfId="0" applyNumberFormat="1" applyFill="1" applyBorder="1" applyAlignment="1">
      <alignment/>
    </xf>
    <xf numFmtId="4" fontId="0" fillId="39" borderId="10" xfId="0" applyNumberFormat="1" applyFill="1" applyBorder="1" applyAlignment="1">
      <alignment/>
    </xf>
    <xf numFmtId="4" fontId="0" fillId="39" borderId="15" xfId="0" applyNumberFormat="1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40" xfId="0" applyFill="1" applyBorder="1" applyAlignment="1">
      <alignment/>
    </xf>
    <xf numFmtId="14" fontId="0" fillId="37" borderId="40" xfId="0" applyNumberFormat="1" applyFill="1" applyBorder="1" applyAlignment="1">
      <alignment/>
    </xf>
    <xf numFmtId="4" fontId="0" fillId="37" borderId="40" xfId="0" applyNumberFormat="1" applyFill="1" applyBorder="1" applyAlignment="1">
      <alignment/>
    </xf>
    <xf numFmtId="4" fontId="0" fillId="37" borderId="35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68" fillId="0" borderId="0" xfId="0" applyFont="1" applyAlignment="1">
      <alignment horizontal="center"/>
    </xf>
    <xf numFmtId="0" fontId="25" fillId="19" borderId="1" xfId="33" applyFont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20" fontId="23" fillId="0" borderId="31" xfId="0" applyNumberFormat="1" applyFont="1" applyFill="1" applyBorder="1" applyAlignment="1">
      <alignment horizontal="center" vertical="top"/>
    </xf>
    <xf numFmtId="20" fontId="23" fillId="0" borderId="32" xfId="0" applyNumberFormat="1" applyFont="1" applyFill="1" applyBorder="1" applyAlignment="1">
      <alignment horizontal="center" vertical="top"/>
    </xf>
    <xf numFmtId="20" fontId="23" fillId="37" borderId="31" xfId="0" applyNumberFormat="1" applyFont="1" applyFill="1" applyBorder="1" applyAlignment="1">
      <alignment horizontal="center" vertical="top"/>
    </xf>
    <xf numFmtId="20" fontId="23" fillId="37" borderId="32" xfId="0" applyNumberFormat="1" applyFont="1" applyFill="1" applyBorder="1" applyAlignment="1">
      <alignment horizontal="center" vertical="top"/>
    </xf>
    <xf numFmtId="20" fontId="23" fillId="37" borderId="36" xfId="0" applyNumberFormat="1" applyFont="1" applyFill="1" applyBorder="1" applyAlignment="1">
      <alignment horizontal="center" vertical="top"/>
    </xf>
    <xf numFmtId="0" fontId="23" fillId="37" borderId="32" xfId="0" applyFont="1" applyFill="1" applyBorder="1" applyAlignment="1">
      <alignment horizontal="center" vertical="top"/>
    </xf>
    <xf numFmtId="20" fontId="23" fillId="0" borderId="36" xfId="0" applyNumberFormat="1" applyFont="1" applyFill="1" applyBorder="1" applyAlignment="1">
      <alignment horizontal="center" vertical="top"/>
    </xf>
    <xf numFmtId="20" fontId="23" fillId="0" borderId="23" xfId="0" applyNumberFormat="1" applyFont="1" applyFill="1" applyBorder="1" applyAlignment="1">
      <alignment horizontal="left" vertical="top" wrapText="1"/>
    </xf>
    <xf numFmtId="20" fontId="23" fillId="0" borderId="12" xfId="0" applyNumberFormat="1" applyFont="1" applyFill="1" applyBorder="1" applyAlignment="1">
      <alignment horizontal="left" vertical="top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12.00390625" style="0" customWidth="1"/>
    <col min="2" max="2" width="15.57421875" style="0" customWidth="1"/>
    <col min="3" max="3" width="14.421875" style="0" customWidth="1"/>
    <col min="4" max="4" width="3.00390625" style="0" customWidth="1"/>
    <col min="5" max="5" width="14.8515625" style="0" customWidth="1"/>
    <col min="7" max="7" width="10.140625" style="0" customWidth="1"/>
  </cols>
  <sheetData>
    <row r="1" spans="1:8" ht="23.25">
      <c r="A1" s="299" t="s">
        <v>139</v>
      </c>
      <c r="B1" s="300"/>
      <c r="C1" s="300"/>
      <c r="D1" s="300"/>
      <c r="E1" s="300"/>
      <c r="F1" s="300"/>
      <c r="G1" s="300"/>
      <c r="H1" s="300"/>
    </row>
    <row r="2" spans="1:8" ht="18.75">
      <c r="A2" s="301" t="s">
        <v>250</v>
      </c>
      <c r="B2" s="300"/>
      <c r="C2" s="300"/>
      <c r="D2" s="300"/>
      <c r="E2" s="300"/>
      <c r="F2" s="300"/>
      <c r="G2" s="300"/>
      <c r="H2" s="300"/>
    </row>
    <row r="3" spans="1:8" ht="18.75">
      <c r="A3" s="241"/>
      <c r="B3" s="240"/>
      <c r="C3" s="240"/>
      <c r="D3" s="240"/>
      <c r="E3" s="240"/>
      <c r="F3" s="240"/>
      <c r="G3" s="240"/>
      <c r="H3" s="240"/>
    </row>
    <row r="5" spans="1:3" ht="15.75">
      <c r="A5" s="242" t="s">
        <v>140</v>
      </c>
      <c r="B5" s="242"/>
      <c r="C5" s="243">
        <v>41821</v>
      </c>
    </row>
    <row r="6" spans="1:3" ht="15.75">
      <c r="A6" s="242"/>
      <c r="B6" s="242"/>
      <c r="C6" s="243"/>
    </row>
    <row r="7" spans="1:5" ht="15">
      <c r="A7" s="244" t="s">
        <v>141</v>
      </c>
      <c r="E7" s="244" t="s">
        <v>142</v>
      </c>
    </row>
    <row r="8" spans="1:8" ht="12.75">
      <c r="A8" t="s">
        <v>143</v>
      </c>
      <c r="B8" t="s">
        <v>144</v>
      </c>
      <c r="C8" s="55">
        <v>202500</v>
      </c>
      <c r="E8" t="s">
        <v>145</v>
      </c>
      <c r="G8" t="s">
        <v>146</v>
      </c>
      <c r="H8" s="55">
        <v>170000</v>
      </c>
    </row>
    <row r="9" spans="1:8" ht="13.5" thickBot="1">
      <c r="A9" s="29"/>
      <c r="B9" s="29" t="s">
        <v>147</v>
      </c>
      <c r="C9" s="245">
        <v>66972</v>
      </c>
      <c r="E9" s="29" t="s">
        <v>148</v>
      </c>
      <c r="F9" s="29"/>
      <c r="G9" s="29"/>
      <c r="H9" s="245">
        <v>99472</v>
      </c>
    </row>
    <row r="10" spans="2:8" ht="12.75">
      <c r="B10" t="s">
        <v>149</v>
      </c>
      <c r="C10" s="55">
        <f>SUM(C8:C9)</f>
        <v>269472</v>
      </c>
      <c r="G10" t="s">
        <v>149</v>
      </c>
      <c r="H10" s="55">
        <f>SUM(H8:H9)</f>
        <v>269472</v>
      </c>
    </row>
    <row r="13" spans="1:3" ht="15.75">
      <c r="A13" s="242" t="s">
        <v>150</v>
      </c>
      <c r="B13" s="242"/>
      <c r="C13" s="242" t="s">
        <v>252</v>
      </c>
    </row>
    <row r="14" spans="1:3" ht="15.75">
      <c r="A14" s="242"/>
      <c r="B14" s="242"/>
      <c r="C14" s="242"/>
    </row>
    <row r="15" spans="1:5" ht="15">
      <c r="A15" s="244" t="s">
        <v>151</v>
      </c>
      <c r="E15" s="244" t="s">
        <v>152</v>
      </c>
    </row>
    <row r="16" spans="1:8" ht="12.75">
      <c r="A16" t="s">
        <v>3</v>
      </c>
      <c r="C16" s="55">
        <f>'2014_2015'!P6+'2014_2015'!Q7+'2014_2015'!R8</f>
        <v>79200</v>
      </c>
      <c r="E16" t="s">
        <v>153</v>
      </c>
      <c r="H16" s="298">
        <f>-'2014_2015'!R15-'2014_2015'!R27</f>
        <v>7513.9</v>
      </c>
    </row>
    <row r="17" spans="1:8" ht="12.75">
      <c r="A17" t="s">
        <v>4</v>
      </c>
      <c r="C17" s="55">
        <f>'2014_2015'!P9</f>
        <v>4200</v>
      </c>
      <c r="E17" t="s">
        <v>157</v>
      </c>
      <c r="H17" s="298">
        <f>-'2014_2015'!P14-'2014_2015'!P31</f>
        <v>700.24</v>
      </c>
    </row>
    <row r="18" spans="1:8" ht="12.75">
      <c r="A18" t="s">
        <v>154</v>
      </c>
      <c r="C18">
        <f>'2014_2015'!P10</f>
        <v>0</v>
      </c>
      <c r="E18" t="s">
        <v>258</v>
      </c>
      <c r="H18" s="298">
        <f>-'2014_2015'!P20</f>
        <v>12675</v>
      </c>
    </row>
    <row r="19" spans="5:8" ht="12.75">
      <c r="E19" t="s">
        <v>156</v>
      </c>
      <c r="H19" s="298">
        <f>-'2014_2015'!P24</f>
        <v>4277</v>
      </c>
    </row>
    <row r="20" spans="5:13" ht="12.75">
      <c r="E20" t="s">
        <v>155</v>
      </c>
      <c r="H20" s="298">
        <f>-'2014_2015'!P19</f>
        <v>1250</v>
      </c>
      <c r="M20" t="s">
        <v>94</v>
      </c>
    </row>
    <row r="21" spans="5:8" ht="12.75">
      <c r="E21" t="s">
        <v>175</v>
      </c>
      <c r="H21" s="55">
        <f>-'2014_2015'!P21-'2014_2015'!P22-'2014_2015'!P23-'2014_2015'!P25-'2014_2015'!P26-'2014_2015'!P28-'2014_2015'!P32</f>
        <v>14005.19</v>
      </c>
    </row>
    <row r="22" spans="5:8" ht="12.75">
      <c r="E22" t="s">
        <v>158</v>
      </c>
      <c r="H22" s="55">
        <v>33750</v>
      </c>
    </row>
    <row r="23" spans="5:8" ht="12.75">
      <c r="E23" t="s">
        <v>9</v>
      </c>
      <c r="H23" s="55">
        <f>-'2014_2015'!Q16</f>
        <v>6581</v>
      </c>
    </row>
    <row r="24" ht="12.75">
      <c r="H24" s="55"/>
    </row>
    <row r="25" spans="1:8" ht="13.5" thickBot="1">
      <c r="A25" s="29" t="s">
        <v>176</v>
      </c>
      <c r="B25" s="29"/>
      <c r="C25" s="29"/>
      <c r="E25" s="29"/>
      <c r="F25" s="29"/>
      <c r="G25" s="29"/>
      <c r="H25" s="245">
        <f>C26-80752</f>
        <v>2648</v>
      </c>
    </row>
    <row r="26" spans="2:8" ht="12.75">
      <c r="B26" t="s">
        <v>149</v>
      </c>
      <c r="C26" s="55">
        <f>SUM(C16:C25)</f>
        <v>83400</v>
      </c>
      <c r="G26" t="s">
        <v>149</v>
      </c>
      <c r="H26" s="55">
        <f>SUM(H16:H25)</f>
        <v>83400.33</v>
      </c>
    </row>
    <row r="29" spans="1:3" ht="15.75">
      <c r="A29" s="242" t="s">
        <v>159</v>
      </c>
      <c r="B29" s="242"/>
      <c r="C29" s="243">
        <v>42185</v>
      </c>
    </row>
    <row r="30" spans="1:3" ht="15.75">
      <c r="A30" s="242"/>
      <c r="B30" s="242"/>
      <c r="C30" s="243"/>
    </row>
    <row r="31" spans="1:5" ht="15">
      <c r="A31" s="244" t="s">
        <v>141</v>
      </c>
      <c r="E31" s="244" t="s">
        <v>142</v>
      </c>
    </row>
    <row r="32" spans="1:8" ht="12.75">
      <c r="A32" t="s">
        <v>143</v>
      </c>
      <c r="B32" t="s">
        <v>144</v>
      </c>
      <c r="C32" s="55">
        <f>C8-H22</f>
        <v>168750</v>
      </c>
      <c r="E32" t="s">
        <v>145</v>
      </c>
      <c r="G32" t="s">
        <v>146</v>
      </c>
      <c r="H32" s="55">
        <f>170000-20000</f>
        <v>150000</v>
      </c>
    </row>
    <row r="33" spans="1:8" ht="13.5" thickBot="1">
      <c r="A33" s="29"/>
      <c r="B33" s="29" t="s">
        <v>147</v>
      </c>
      <c r="C33" s="245">
        <v>83370</v>
      </c>
      <c r="E33" s="29" t="s">
        <v>148</v>
      </c>
      <c r="F33" s="29"/>
      <c r="G33" s="29"/>
      <c r="H33" s="245">
        <f>H9+H25</f>
        <v>102120</v>
      </c>
    </row>
    <row r="34" spans="2:8" ht="12.75">
      <c r="B34" t="s">
        <v>149</v>
      </c>
      <c r="C34" s="55">
        <f>SUM(C32:C33)</f>
        <v>252120</v>
      </c>
      <c r="G34" t="s">
        <v>149</v>
      </c>
      <c r="H34" s="55">
        <f>SUM(H32:H33)</f>
        <v>252120</v>
      </c>
    </row>
    <row r="36" ht="15">
      <c r="A36" s="246" t="s">
        <v>160</v>
      </c>
    </row>
    <row r="37" ht="12.75">
      <c r="A37" t="s">
        <v>178</v>
      </c>
    </row>
    <row r="38" ht="12.75">
      <c r="A38" t="s">
        <v>179</v>
      </c>
    </row>
    <row r="39" ht="12.75">
      <c r="A39" t="s">
        <v>259</v>
      </c>
    </row>
    <row r="40" ht="12.75">
      <c r="A40" t="s">
        <v>261</v>
      </c>
    </row>
    <row r="41" ht="12.75">
      <c r="A41" t="s">
        <v>260</v>
      </c>
    </row>
    <row r="43" ht="15">
      <c r="A43" s="247" t="s">
        <v>267</v>
      </c>
    </row>
    <row r="47" spans="1:5" ht="12.75">
      <c r="A47" t="s">
        <v>161</v>
      </c>
      <c r="E47" t="s">
        <v>162</v>
      </c>
    </row>
    <row r="48" spans="1:5" ht="12.75">
      <c r="A48" t="s">
        <v>163</v>
      </c>
      <c r="E48" t="s">
        <v>253</v>
      </c>
    </row>
    <row r="49" spans="1:5" ht="12.75">
      <c r="A49" t="s">
        <v>164</v>
      </c>
      <c r="E49" t="s">
        <v>165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10.8515625" style="0" customWidth="1"/>
    <col min="2" max="2" width="11.00390625" style="0" customWidth="1"/>
    <col min="3" max="3" width="10.57421875" style="0" customWidth="1"/>
    <col min="4" max="4" width="10.421875" style="0" customWidth="1"/>
    <col min="8" max="8" width="15.140625" style="0" customWidth="1"/>
  </cols>
  <sheetData>
    <row r="1" spans="1:8" ht="23.25">
      <c r="A1" s="299" t="s">
        <v>166</v>
      </c>
      <c r="B1" s="300"/>
      <c r="C1" s="300"/>
      <c r="D1" s="300"/>
      <c r="E1" s="300"/>
      <c r="F1" s="300"/>
      <c r="G1" s="300"/>
      <c r="H1" s="300"/>
    </row>
    <row r="2" spans="1:8" ht="18.75">
      <c r="A2" s="301" t="s">
        <v>250</v>
      </c>
      <c r="B2" s="300"/>
      <c r="C2" s="300"/>
      <c r="D2" s="300"/>
      <c r="E2" s="300"/>
      <c r="F2" s="300"/>
      <c r="G2" s="300"/>
      <c r="H2" s="300"/>
    </row>
    <row r="5" ht="21">
      <c r="A5" s="248" t="s">
        <v>167</v>
      </c>
    </row>
    <row r="7" ht="15.75">
      <c r="A7" s="249" t="s">
        <v>168</v>
      </c>
    </row>
    <row r="8" ht="15.75">
      <c r="A8" s="249" t="s">
        <v>251</v>
      </c>
    </row>
    <row r="9" ht="15.75">
      <c r="A9" s="249" t="s">
        <v>169</v>
      </c>
    </row>
    <row r="10" ht="15.75">
      <c r="A10" s="249" t="s">
        <v>170</v>
      </c>
    </row>
    <row r="13" ht="15.75">
      <c r="A13" s="242" t="s">
        <v>249</v>
      </c>
    </row>
    <row r="20" spans="1:6" ht="12.75">
      <c r="A20" t="s">
        <v>171</v>
      </c>
      <c r="F20" t="s">
        <v>172</v>
      </c>
    </row>
    <row r="21" ht="12.75">
      <c r="A21" t="s">
        <v>173</v>
      </c>
    </row>
    <row r="24" spans="1:8" ht="18">
      <c r="A24" s="258" t="s">
        <v>177</v>
      </c>
      <c r="B24" s="258"/>
      <c r="C24" s="258"/>
      <c r="D24" s="258"/>
      <c r="E24" s="258"/>
      <c r="F24" s="258" t="s">
        <v>50</v>
      </c>
      <c r="G24" s="258"/>
      <c r="H24" s="258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2.00390625" style="0" customWidth="1"/>
    <col min="2" max="2" width="15.57421875" style="0" customWidth="1"/>
    <col min="3" max="3" width="14.421875" style="0" customWidth="1"/>
    <col min="4" max="4" width="3.00390625" style="0" customWidth="1"/>
    <col min="5" max="5" width="14.8515625" style="0" customWidth="1"/>
    <col min="7" max="7" width="10.140625" style="0" customWidth="1"/>
  </cols>
  <sheetData>
    <row r="1" spans="1:8" ht="23.25">
      <c r="A1" s="299" t="s">
        <v>262</v>
      </c>
      <c r="B1" s="300"/>
      <c r="C1" s="300"/>
      <c r="D1" s="300"/>
      <c r="E1" s="300"/>
      <c r="F1" s="300"/>
      <c r="G1" s="300"/>
      <c r="H1" s="300"/>
    </row>
    <row r="2" spans="1:8" ht="18.75">
      <c r="A2" s="301" t="s">
        <v>263</v>
      </c>
      <c r="B2" s="300"/>
      <c r="C2" s="300"/>
      <c r="D2" s="300"/>
      <c r="E2" s="300"/>
      <c r="F2" s="300"/>
      <c r="G2" s="300"/>
      <c r="H2" s="300"/>
    </row>
    <row r="3" spans="1:8" ht="18.75">
      <c r="A3" s="296"/>
      <c r="B3" s="240"/>
      <c r="C3" s="240"/>
      <c r="D3" s="240"/>
      <c r="E3" s="240"/>
      <c r="F3" s="240"/>
      <c r="G3" s="240"/>
      <c r="H3" s="240"/>
    </row>
    <row r="5" spans="1:3" ht="15.75">
      <c r="A5" s="242" t="s">
        <v>140</v>
      </c>
      <c r="B5" s="242"/>
      <c r="C5" s="243">
        <v>42186</v>
      </c>
    </row>
    <row r="6" spans="1:3" ht="15.75">
      <c r="A6" s="242"/>
      <c r="B6" s="242"/>
      <c r="C6" s="243"/>
    </row>
    <row r="7" spans="1:5" ht="15">
      <c r="A7" s="244" t="s">
        <v>141</v>
      </c>
      <c r="E7" s="244" t="s">
        <v>142</v>
      </c>
    </row>
    <row r="8" spans="1:8" ht="12.75">
      <c r="A8" t="s">
        <v>143</v>
      </c>
      <c r="B8" t="s">
        <v>144</v>
      </c>
      <c r="C8" s="55">
        <v>168750</v>
      </c>
      <c r="E8" t="s">
        <v>145</v>
      </c>
      <c r="G8" t="s">
        <v>146</v>
      </c>
      <c r="H8" s="55">
        <v>150000</v>
      </c>
    </row>
    <row r="9" spans="1:8" ht="13.5" thickBot="1">
      <c r="A9" s="29"/>
      <c r="B9" s="29" t="s">
        <v>147</v>
      </c>
      <c r="C9" s="245">
        <v>83370</v>
      </c>
      <c r="E9" s="29" t="s">
        <v>148</v>
      </c>
      <c r="F9" s="29"/>
      <c r="G9" s="29"/>
      <c r="H9" s="245">
        <v>102120</v>
      </c>
    </row>
    <row r="10" spans="2:8" ht="12.75">
      <c r="B10" t="s">
        <v>149</v>
      </c>
      <c r="C10" s="55">
        <f>SUM(C8:C9)</f>
        <v>252120</v>
      </c>
      <c r="G10" t="s">
        <v>149</v>
      </c>
      <c r="H10" s="55">
        <f>SUM(H8:H9)</f>
        <v>252120</v>
      </c>
    </row>
    <row r="13" spans="1:3" ht="15.75">
      <c r="A13" s="242" t="s">
        <v>150</v>
      </c>
      <c r="B13" s="242"/>
      <c r="C13" s="242" t="s">
        <v>264</v>
      </c>
    </row>
    <row r="14" spans="1:3" ht="15.75">
      <c r="A14" s="242"/>
      <c r="B14" s="242"/>
      <c r="C14" s="242"/>
    </row>
    <row r="15" spans="1:5" ht="15">
      <c r="A15" s="244" t="s">
        <v>151</v>
      </c>
      <c r="E15" s="244" t="s">
        <v>152</v>
      </c>
    </row>
    <row r="16" spans="1:8" ht="12.75">
      <c r="A16" t="s">
        <v>3</v>
      </c>
      <c r="C16" s="55">
        <f>'2014_2015'!P6+'2014_2015'!Q7+'2014_2015'!R8</f>
        <v>79200</v>
      </c>
      <c r="E16" t="s">
        <v>153</v>
      </c>
      <c r="H16" s="298">
        <v>7420</v>
      </c>
    </row>
    <row r="17" spans="1:8" ht="12.75">
      <c r="A17" t="s">
        <v>4</v>
      </c>
      <c r="C17" s="55">
        <v>1500</v>
      </c>
      <c r="E17" t="s">
        <v>157</v>
      </c>
      <c r="H17" s="298">
        <v>1000</v>
      </c>
    </row>
    <row r="18" spans="1:8" ht="12.75">
      <c r="A18" t="s">
        <v>154</v>
      </c>
      <c r="C18">
        <f>'2014_2015'!P10</f>
        <v>0</v>
      </c>
      <c r="E18" t="s">
        <v>265</v>
      </c>
      <c r="H18" s="298">
        <f>-'2014_2015'!P20</f>
        <v>12675</v>
      </c>
    </row>
    <row r="19" spans="5:8" ht="12.75">
      <c r="E19" t="s">
        <v>156</v>
      </c>
      <c r="H19" s="298">
        <v>4500</v>
      </c>
    </row>
    <row r="20" spans="5:13" ht="12.75">
      <c r="E20" t="s">
        <v>155</v>
      </c>
      <c r="H20" s="298">
        <v>1350</v>
      </c>
      <c r="M20" t="s">
        <v>94</v>
      </c>
    </row>
    <row r="21" spans="5:8" ht="12.75">
      <c r="E21" t="s">
        <v>175</v>
      </c>
      <c r="H21" s="55">
        <v>13505</v>
      </c>
    </row>
    <row r="22" spans="5:8" ht="12.75">
      <c r="E22" t="s">
        <v>158</v>
      </c>
      <c r="H22" s="55">
        <v>33750</v>
      </c>
    </row>
    <row r="23" spans="5:8" ht="12.75">
      <c r="E23" t="s">
        <v>9</v>
      </c>
      <c r="H23" s="55">
        <v>6500</v>
      </c>
    </row>
    <row r="24" ht="12.75">
      <c r="H24" s="55"/>
    </row>
    <row r="25" spans="1:8" ht="13.5" thickBot="1">
      <c r="A25" s="29" t="s">
        <v>176</v>
      </c>
      <c r="B25" s="29"/>
      <c r="C25" s="29"/>
      <c r="E25" s="29"/>
      <c r="F25" s="29"/>
      <c r="G25" s="29"/>
      <c r="H25" s="245">
        <v>0</v>
      </c>
    </row>
    <row r="26" spans="2:8" ht="12.75">
      <c r="B26" t="s">
        <v>149</v>
      </c>
      <c r="C26" s="55">
        <f>SUM(C16:C25)</f>
        <v>80700</v>
      </c>
      <c r="G26" t="s">
        <v>149</v>
      </c>
      <c r="H26" s="55">
        <f>SUM(H16:H25)</f>
        <v>80700</v>
      </c>
    </row>
    <row r="29" spans="1:3" ht="15.75">
      <c r="A29" s="242" t="s">
        <v>159</v>
      </c>
      <c r="B29" s="242"/>
      <c r="C29" s="243">
        <v>42551</v>
      </c>
    </row>
    <row r="30" spans="1:3" ht="15.75">
      <c r="A30" s="242"/>
      <c r="B30" s="242"/>
      <c r="C30" s="243"/>
    </row>
    <row r="31" spans="1:5" ht="15">
      <c r="A31" s="244" t="s">
        <v>141</v>
      </c>
      <c r="E31" s="244" t="s">
        <v>142</v>
      </c>
    </row>
    <row r="32" spans="1:8" ht="12.75">
      <c r="A32" t="s">
        <v>143</v>
      </c>
      <c r="B32" t="s">
        <v>144</v>
      </c>
      <c r="C32" s="55">
        <f>C8-H22</f>
        <v>135000</v>
      </c>
      <c r="E32" t="s">
        <v>145</v>
      </c>
      <c r="G32" t="s">
        <v>146</v>
      </c>
      <c r="H32" s="55">
        <f>170000-20000</f>
        <v>150000</v>
      </c>
    </row>
    <row r="33" spans="1:8" ht="13.5" thickBot="1">
      <c r="A33" s="29"/>
      <c r="B33" s="29" t="s">
        <v>147</v>
      </c>
      <c r="C33" s="245">
        <f>83370+33750</f>
        <v>117120</v>
      </c>
      <c r="E33" s="29" t="s">
        <v>148</v>
      </c>
      <c r="F33" s="29"/>
      <c r="G33" s="29"/>
      <c r="H33" s="245">
        <f>H9+H25</f>
        <v>102120</v>
      </c>
    </row>
    <row r="34" spans="2:11" ht="12.75">
      <c r="B34" t="s">
        <v>149</v>
      </c>
      <c r="C34" s="55">
        <f>SUM(C32:C33)</f>
        <v>252120</v>
      </c>
      <c r="G34" t="s">
        <v>149</v>
      </c>
      <c r="H34" s="55">
        <f>SUM(H32:H33)</f>
        <v>252120</v>
      </c>
      <c r="K34" s="55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9.421875" style="229" customWidth="1"/>
    <col min="2" max="2" width="40.140625" style="228" customWidth="1"/>
    <col min="3" max="3" width="10.57421875" style="113" customWidth="1"/>
    <col min="4" max="4" width="10.7109375" style="113" customWidth="1"/>
    <col min="5" max="5" width="9.8515625" style="127" customWidth="1"/>
    <col min="6" max="6" width="11.57421875" style="127" hidden="1" customWidth="1"/>
    <col min="7" max="7" width="14.7109375" style="227" customWidth="1"/>
    <col min="8" max="247" width="9.140625" style="113" customWidth="1"/>
    <col min="248" max="248" width="9.421875" style="113" customWidth="1"/>
    <col min="249" max="249" width="31.57421875" style="113" customWidth="1"/>
    <col min="250" max="250" width="10.57421875" style="113" customWidth="1"/>
    <col min="251" max="251" width="10.7109375" style="113" customWidth="1"/>
    <col min="252" max="252" width="9.8515625" style="113" customWidth="1"/>
    <col min="253" max="253" width="11.57421875" style="113" customWidth="1"/>
    <col min="254" max="254" width="14.7109375" style="113" customWidth="1"/>
    <col min="255" max="16384" width="9.140625" style="113" customWidth="1"/>
  </cols>
  <sheetData>
    <row r="1" spans="1:7" ht="16.5" thickBot="1">
      <c r="A1" s="108" t="s">
        <v>107</v>
      </c>
      <c r="B1" s="109"/>
      <c r="C1" s="110" t="s">
        <v>84</v>
      </c>
      <c r="D1" s="111" t="s">
        <v>108</v>
      </c>
      <c r="E1" s="111" t="s">
        <v>109</v>
      </c>
      <c r="F1" s="111" t="s">
        <v>110</v>
      </c>
      <c r="G1" s="112" t="s">
        <v>111</v>
      </c>
    </row>
    <row r="2" spans="1:7" ht="15.75" thickBot="1">
      <c r="A2" s="114"/>
      <c r="B2" s="115" t="s">
        <v>266</v>
      </c>
      <c r="C2" s="116">
        <v>1000</v>
      </c>
      <c r="D2" s="116">
        <v>1000</v>
      </c>
      <c r="E2" s="117">
        <v>700</v>
      </c>
      <c r="F2" s="117">
        <v>350</v>
      </c>
      <c r="G2" s="118" t="s">
        <v>268</v>
      </c>
    </row>
    <row r="3" spans="1:7" s="124" customFormat="1" ht="37.5" customHeight="1" thickBot="1">
      <c r="A3" s="119" t="s">
        <v>112</v>
      </c>
      <c r="B3" s="120" t="s">
        <v>27</v>
      </c>
      <c r="C3" s="121" t="s">
        <v>28</v>
      </c>
      <c r="D3" s="297" t="s">
        <v>113</v>
      </c>
      <c r="E3" s="122" t="s">
        <v>29</v>
      </c>
      <c r="F3" s="122" t="s">
        <v>114</v>
      </c>
      <c r="G3" s="123" t="s">
        <v>115</v>
      </c>
    </row>
    <row r="4" spans="1:7" ht="15" customHeight="1" thickBot="1">
      <c r="A4" s="125" t="s">
        <v>31</v>
      </c>
      <c r="B4" s="126" t="s">
        <v>32</v>
      </c>
      <c r="C4" s="127"/>
      <c r="D4" s="128"/>
      <c r="E4" s="128"/>
      <c r="F4" s="128"/>
      <c r="G4" s="129"/>
    </row>
    <row r="5" spans="1:7" ht="15" thickBot="1">
      <c r="A5" s="304" t="s">
        <v>33</v>
      </c>
      <c r="B5" s="130" t="s">
        <v>34</v>
      </c>
      <c r="C5" s="131">
        <v>1</v>
      </c>
      <c r="D5" s="132">
        <v>1</v>
      </c>
      <c r="E5" s="132">
        <v>1</v>
      </c>
      <c r="F5" s="133"/>
      <c r="G5" s="134">
        <f>(C$2*C5)+(D$2*D5)+(E$2*E5)+(F$2*F5)</f>
        <v>2700</v>
      </c>
    </row>
    <row r="6" spans="1:7" ht="15" hidden="1" thickBot="1">
      <c r="A6" s="305"/>
      <c r="B6" s="135"/>
      <c r="C6" s="136"/>
      <c r="D6" s="137"/>
      <c r="E6" s="137"/>
      <c r="F6" s="138"/>
      <c r="G6" s="139">
        <f aca="true" t="shared" si="0" ref="G6:G55">(C$2*C6)+(D$2*D6)+(E$2*E6)+(F$2*F6)</f>
        <v>0</v>
      </c>
    </row>
    <row r="7" spans="1:7" ht="15.75" customHeight="1" thickBot="1">
      <c r="A7" s="140" t="s">
        <v>35</v>
      </c>
      <c r="B7" s="141" t="s">
        <v>36</v>
      </c>
      <c r="C7" s="142">
        <v>1</v>
      </c>
      <c r="D7" s="143">
        <v>1</v>
      </c>
      <c r="E7" s="143">
        <v>1</v>
      </c>
      <c r="F7" s="143"/>
      <c r="G7" s="139">
        <f t="shared" si="0"/>
        <v>2700</v>
      </c>
    </row>
    <row r="8" spans="1:7" ht="15" thickBot="1">
      <c r="A8" s="144" t="s">
        <v>37</v>
      </c>
      <c r="B8" s="135" t="s">
        <v>38</v>
      </c>
      <c r="C8" s="136">
        <v>1</v>
      </c>
      <c r="D8" s="137">
        <v>1</v>
      </c>
      <c r="E8" s="137">
        <v>1</v>
      </c>
      <c r="F8" s="137"/>
      <c r="G8" s="134">
        <f t="shared" si="0"/>
        <v>2700</v>
      </c>
    </row>
    <row r="9" spans="1:7" ht="15.75" customHeight="1" thickBot="1">
      <c r="A9" s="145" t="s">
        <v>39</v>
      </c>
      <c r="B9" s="146" t="s">
        <v>40</v>
      </c>
      <c r="C9" s="147">
        <v>1</v>
      </c>
      <c r="D9" s="148">
        <v>1</v>
      </c>
      <c r="E9" s="148">
        <v>1</v>
      </c>
      <c r="F9" s="148"/>
      <c r="G9" s="139">
        <f t="shared" si="0"/>
        <v>2700</v>
      </c>
    </row>
    <row r="10" spans="1:7" ht="15" customHeight="1" thickBot="1">
      <c r="A10" s="149" t="s">
        <v>41</v>
      </c>
      <c r="B10" s="150" t="s">
        <v>180</v>
      </c>
      <c r="C10" s="151">
        <v>1</v>
      </c>
      <c r="D10" s="152">
        <v>1</v>
      </c>
      <c r="E10" s="152">
        <v>1</v>
      </c>
      <c r="F10" s="152"/>
      <c r="G10" s="134">
        <f t="shared" si="0"/>
        <v>2700</v>
      </c>
    </row>
    <row r="11" spans="1:7" ht="15" thickBot="1">
      <c r="A11" s="145" t="s">
        <v>42</v>
      </c>
      <c r="B11" s="146" t="s">
        <v>43</v>
      </c>
      <c r="C11" s="147">
        <v>1</v>
      </c>
      <c r="D11" s="148">
        <v>1</v>
      </c>
      <c r="E11" s="148">
        <v>1</v>
      </c>
      <c r="F11" s="148"/>
      <c r="G11" s="139">
        <f t="shared" si="0"/>
        <v>2700</v>
      </c>
    </row>
    <row r="12" spans="1:7" ht="15" thickBot="1">
      <c r="A12" s="304" t="s">
        <v>44</v>
      </c>
      <c r="B12" s="130" t="s">
        <v>181</v>
      </c>
      <c r="C12" s="131">
        <v>1</v>
      </c>
      <c r="D12" s="132">
        <v>1</v>
      </c>
      <c r="E12" s="132">
        <v>1</v>
      </c>
      <c r="F12" s="132"/>
      <c r="G12" s="134">
        <f t="shared" si="0"/>
        <v>2700</v>
      </c>
    </row>
    <row r="13" spans="1:7" ht="15" hidden="1" thickBot="1">
      <c r="A13" s="306"/>
      <c r="B13" s="153"/>
      <c r="C13" s="154"/>
      <c r="D13" s="155"/>
      <c r="E13" s="155"/>
      <c r="F13" s="155"/>
      <c r="G13" s="139">
        <f t="shared" si="0"/>
        <v>0</v>
      </c>
    </row>
    <row r="14" spans="1:7" ht="15" hidden="1" thickBot="1">
      <c r="A14" s="306"/>
      <c r="B14" s="153"/>
      <c r="C14" s="154"/>
      <c r="D14" s="155"/>
      <c r="E14" s="155"/>
      <c r="F14" s="155"/>
      <c r="G14" s="139">
        <f t="shared" si="0"/>
        <v>0</v>
      </c>
    </row>
    <row r="15" spans="1:7" ht="15" hidden="1" thickBot="1">
      <c r="A15" s="306"/>
      <c r="B15" s="156"/>
      <c r="C15" s="154"/>
      <c r="D15" s="155"/>
      <c r="E15" s="155"/>
      <c r="F15" s="155"/>
      <c r="G15" s="139">
        <f t="shared" si="0"/>
        <v>0</v>
      </c>
    </row>
    <row r="16" spans="1:7" ht="14.25" customHeight="1" thickBot="1">
      <c r="A16" s="157" t="s">
        <v>45</v>
      </c>
      <c r="B16" s="158" t="s">
        <v>46</v>
      </c>
      <c r="C16" s="159">
        <v>1</v>
      </c>
      <c r="D16" s="160">
        <v>1</v>
      </c>
      <c r="E16" s="160">
        <v>1</v>
      </c>
      <c r="F16" s="160"/>
      <c r="G16" s="139">
        <f t="shared" si="0"/>
        <v>2700</v>
      </c>
    </row>
    <row r="17" spans="1:7" ht="14.25" customHeight="1" hidden="1">
      <c r="A17" s="161"/>
      <c r="B17" s="126"/>
      <c r="C17" s="162"/>
      <c r="D17" s="163"/>
      <c r="E17" s="163"/>
      <c r="F17" s="163"/>
      <c r="G17" s="139">
        <f t="shared" si="0"/>
        <v>0</v>
      </c>
    </row>
    <row r="18" spans="1:7" ht="14.25" customHeight="1" hidden="1">
      <c r="A18" s="161"/>
      <c r="B18" s="126"/>
      <c r="C18" s="162"/>
      <c r="D18" s="163"/>
      <c r="E18" s="163"/>
      <c r="F18" s="163"/>
      <c r="G18" s="139">
        <f t="shared" si="0"/>
        <v>0</v>
      </c>
    </row>
    <row r="19" spans="1:7" ht="13.5" customHeight="1" thickBot="1">
      <c r="A19" s="304" t="s">
        <v>47</v>
      </c>
      <c r="B19" s="130" t="s">
        <v>116</v>
      </c>
      <c r="C19" s="131">
        <v>1</v>
      </c>
      <c r="D19" s="132">
        <v>1</v>
      </c>
      <c r="E19" s="132">
        <v>1</v>
      </c>
      <c r="F19" s="132"/>
      <c r="G19" s="134">
        <f t="shared" si="0"/>
        <v>2700</v>
      </c>
    </row>
    <row r="20" spans="1:7" ht="13.5" customHeight="1" hidden="1">
      <c r="A20" s="305"/>
      <c r="B20" s="135"/>
      <c r="C20" s="136"/>
      <c r="D20" s="137"/>
      <c r="E20" s="137"/>
      <c r="F20" s="137"/>
      <c r="G20" s="139">
        <f t="shared" si="0"/>
        <v>0</v>
      </c>
    </row>
    <row r="21" spans="1:11" ht="15.75" customHeight="1" thickBot="1">
      <c r="A21" s="145" t="s">
        <v>48</v>
      </c>
      <c r="B21" s="146" t="s">
        <v>117</v>
      </c>
      <c r="C21" s="147">
        <v>1</v>
      </c>
      <c r="D21" s="148">
        <v>1</v>
      </c>
      <c r="E21" s="148">
        <v>1</v>
      </c>
      <c r="F21" s="148"/>
      <c r="G21" s="139">
        <f t="shared" si="0"/>
        <v>2700</v>
      </c>
      <c r="K21" s="234"/>
    </row>
    <row r="22" spans="1:7" ht="15" customHeight="1" thickBot="1">
      <c r="A22" s="149" t="s">
        <v>49</v>
      </c>
      <c r="B22" s="150" t="s">
        <v>50</v>
      </c>
      <c r="C22" s="151">
        <v>1</v>
      </c>
      <c r="D22" s="152">
        <v>1</v>
      </c>
      <c r="E22" s="152">
        <v>1</v>
      </c>
      <c r="F22" s="152"/>
      <c r="G22" s="134">
        <f t="shared" si="0"/>
        <v>2700</v>
      </c>
    </row>
    <row r="23" spans="1:7" ht="15" thickBot="1">
      <c r="A23" s="164" t="s">
        <v>51</v>
      </c>
      <c r="B23" s="158" t="s">
        <v>52</v>
      </c>
      <c r="C23" s="165">
        <v>1</v>
      </c>
      <c r="D23" s="160">
        <v>1</v>
      </c>
      <c r="E23" s="160">
        <v>1</v>
      </c>
      <c r="F23" s="160"/>
      <c r="G23" s="139">
        <f t="shared" si="0"/>
        <v>2700</v>
      </c>
    </row>
    <row r="24" spans="1:7" ht="15" customHeight="1" thickBot="1">
      <c r="A24" s="304" t="s">
        <v>53</v>
      </c>
      <c r="B24" s="130" t="s">
        <v>86</v>
      </c>
      <c r="C24" s="131">
        <v>1</v>
      </c>
      <c r="D24" s="132">
        <v>1</v>
      </c>
      <c r="E24" s="132">
        <v>1</v>
      </c>
      <c r="F24" s="132"/>
      <c r="G24" s="134">
        <f t="shared" si="0"/>
        <v>2700</v>
      </c>
    </row>
    <row r="25" spans="1:7" ht="15" customHeight="1" hidden="1">
      <c r="A25" s="306"/>
      <c r="B25" s="156"/>
      <c r="C25" s="154"/>
      <c r="D25" s="155"/>
      <c r="E25" s="155"/>
      <c r="F25" s="155"/>
      <c r="G25" s="139">
        <f t="shared" si="0"/>
        <v>0</v>
      </c>
    </row>
    <row r="26" spans="1:7" ht="15" thickBot="1">
      <c r="A26" s="302" t="s">
        <v>54</v>
      </c>
      <c r="B26" s="158" t="s">
        <v>55</v>
      </c>
      <c r="C26" s="165">
        <v>1</v>
      </c>
      <c r="D26" s="160">
        <v>1</v>
      </c>
      <c r="E26" s="160">
        <v>1</v>
      </c>
      <c r="F26" s="160"/>
      <c r="G26" s="139">
        <f t="shared" si="0"/>
        <v>2700</v>
      </c>
    </row>
    <row r="27" spans="1:7" ht="15" hidden="1" thickBot="1">
      <c r="A27" s="303"/>
      <c r="B27" s="166"/>
      <c r="C27" s="167"/>
      <c r="D27" s="168"/>
      <c r="E27" s="168"/>
      <c r="F27" s="168"/>
      <c r="G27" s="139">
        <f t="shared" si="0"/>
        <v>0</v>
      </c>
    </row>
    <row r="28" spans="1:7" ht="15.75" customHeight="1" thickBot="1">
      <c r="A28" s="149" t="s">
        <v>56</v>
      </c>
      <c r="B28" s="150" t="s">
        <v>118</v>
      </c>
      <c r="C28" s="151">
        <v>1</v>
      </c>
      <c r="D28" s="152">
        <v>1</v>
      </c>
      <c r="E28" s="152">
        <v>1</v>
      </c>
      <c r="F28" s="152"/>
      <c r="G28" s="134">
        <f t="shared" si="0"/>
        <v>2700</v>
      </c>
    </row>
    <row r="29" spans="1:7" ht="15.75" customHeight="1" thickBot="1">
      <c r="A29" s="164" t="s">
        <v>57</v>
      </c>
      <c r="B29" s="158" t="s">
        <v>119</v>
      </c>
      <c r="C29" s="165">
        <v>1</v>
      </c>
      <c r="D29" s="169"/>
      <c r="E29" s="160">
        <v>1</v>
      </c>
      <c r="F29" s="160"/>
      <c r="G29" s="139">
        <f t="shared" si="0"/>
        <v>1700</v>
      </c>
    </row>
    <row r="30" spans="1:7" ht="15" thickBot="1">
      <c r="A30" s="304" t="s">
        <v>58</v>
      </c>
      <c r="B30" s="130" t="s">
        <v>59</v>
      </c>
      <c r="C30" s="170">
        <v>1</v>
      </c>
      <c r="D30" s="171">
        <v>1</v>
      </c>
      <c r="E30" s="171">
        <v>1</v>
      </c>
      <c r="F30" s="171"/>
      <c r="G30" s="134">
        <f t="shared" si="0"/>
        <v>2700</v>
      </c>
    </row>
    <row r="31" spans="1:7" ht="15" hidden="1" thickBot="1">
      <c r="A31" s="305"/>
      <c r="B31" s="135"/>
      <c r="C31" s="172"/>
      <c r="D31" s="173"/>
      <c r="E31" s="173"/>
      <c r="F31" s="173"/>
      <c r="G31" s="139">
        <f t="shared" si="0"/>
        <v>0</v>
      </c>
    </row>
    <row r="32" spans="1:7" ht="15" thickBot="1">
      <c r="A32" s="302" t="s">
        <v>60</v>
      </c>
      <c r="B32" s="158" t="s">
        <v>120</v>
      </c>
      <c r="C32" s="165">
        <v>1</v>
      </c>
      <c r="D32" s="160">
        <v>1</v>
      </c>
      <c r="E32" s="160">
        <v>1</v>
      </c>
      <c r="F32" s="160"/>
      <c r="G32" s="139">
        <f t="shared" si="0"/>
        <v>2700</v>
      </c>
    </row>
    <row r="33" spans="1:7" ht="15" hidden="1" thickBot="1">
      <c r="A33" s="303"/>
      <c r="B33" s="166"/>
      <c r="C33" s="167"/>
      <c r="D33" s="168"/>
      <c r="E33" s="168"/>
      <c r="F33" s="168"/>
      <c r="G33" s="139">
        <f t="shared" si="0"/>
        <v>0</v>
      </c>
    </row>
    <row r="34" spans="1:7" ht="15" thickBot="1">
      <c r="A34" s="304" t="s">
        <v>61</v>
      </c>
      <c r="B34" s="130" t="s">
        <v>121</v>
      </c>
      <c r="C34" s="131">
        <v>1</v>
      </c>
      <c r="D34" s="174"/>
      <c r="E34" s="132"/>
      <c r="F34" s="132"/>
      <c r="G34" s="134">
        <f t="shared" si="0"/>
        <v>1000</v>
      </c>
    </row>
    <row r="35" spans="1:7" ht="15" hidden="1" thickBot="1">
      <c r="A35" s="305"/>
      <c r="B35" s="135"/>
      <c r="C35" s="136"/>
      <c r="D35" s="175"/>
      <c r="E35" s="137"/>
      <c r="F35" s="137"/>
      <c r="G35" s="139">
        <f t="shared" si="0"/>
        <v>0</v>
      </c>
    </row>
    <row r="36" spans="1:7" ht="15" thickBot="1">
      <c r="A36" s="145" t="s">
        <v>62</v>
      </c>
      <c r="B36" s="176" t="s">
        <v>122</v>
      </c>
      <c r="C36" s="177">
        <v>1</v>
      </c>
      <c r="D36" s="169"/>
      <c r="E36" s="178"/>
      <c r="F36" s="178"/>
      <c r="G36" s="139">
        <f t="shared" si="0"/>
        <v>1000</v>
      </c>
    </row>
    <row r="37" spans="1:7" ht="14.25" customHeight="1" thickBot="1">
      <c r="A37" s="304" t="s">
        <v>63</v>
      </c>
      <c r="B37" s="130" t="s">
        <v>123</v>
      </c>
      <c r="C37" s="170">
        <v>1</v>
      </c>
      <c r="D37" s="174"/>
      <c r="E37" s="171"/>
      <c r="F37" s="171"/>
      <c r="G37" s="134">
        <f t="shared" si="0"/>
        <v>1000</v>
      </c>
    </row>
    <row r="38" spans="1:7" ht="14.25" customHeight="1" hidden="1">
      <c r="A38" s="305"/>
      <c r="B38" s="135"/>
      <c r="C38" s="172"/>
      <c r="D38" s="179"/>
      <c r="E38" s="173"/>
      <c r="F38" s="173"/>
      <c r="G38" s="139">
        <f t="shared" si="0"/>
        <v>0</v>
      </c>
    </row>
    <row r="39" spans="1:7" ht="15" thickBot="1">
      <c r="A39" s="145" t="s">
        <v>64</v>
      </c>
      <c r="B39" s="146" t="s">
        <v>65</v>
      </c>
      <c r="C39" s="177">
        <v>1</v>
      </c>
      <c r="D39" s="169"/>
      <c r="E39" s="178"/>
      <c r="F39" s="178"/>
      <c r="G39" s="139">
        <f t="shared" si="0"/>
        <v>1000</v>
      </c>
    </row>
    <row r="40" spans="1:7" ht="15" customHeight="1" thickBot="1">
      <c r="A40" s="180">
        <v>0.05833333333333333</v>
      </c>
      <c r="B40" s="150"/>
      <c r="C40" s="181"/>
      <c r="D40" s="182"/>
      <c r="E40" s="183"/>
      <c r="F40" s="183"/>
      <c r="G40" s="134">
        <f t="shared" si="0"/>
        <v>0</v>
      </c>
    </row>
    <row r="41" spans="1:7" ht="15" thickBot="1">
      <c r="A41" s="145" t="s">
        <v>124</v>
      </c>
      <c r="B41" s="184" t="s">
        <v>66</v>
      </c>
      <c r="C41" s="185">
        <v>1</v>
      </c>
      <c r="D41" s="186">
        <v>1</v>
      </c>
      <c r="E41" s="186">
        <v>1</v>
      </c>
      <c r="F41" s="186"/>
      <c r="G41" s="139">
        <f t="shared" si="0"/>
        <v>2700</v>
      </c>
    </row>
    <row r="42" spans="1:7" ht="14.25" customHeight="1" thickBot="1">
      <c r="A42" s="304" t="s">
        <v>67</v>
      </c>
      <c r="B42" s="130" t="s">
        <v>68</v>
      </c>
      <c r="C42" s="187">
        <v>1</v>
      </c>
      <c r="D42" s="188">
        <v>1</v>
      </c>
      <c r="E42" s="189">
        <v>1</v>
      </c>
      <c r="F42" s="189"/>
      <c r="G42" s="134">
        <f t="shared" si="0"/>
        <v>2700</v>
      </c>
    </row>
    <row r="43" spans="1:7" ht="14.25" customHeight="1" hidden="1">
      <c r="A43" s="306"/>
      <c r="B43" s="190"/>
      <c r="C43" s="191"/>
      <c r="D43" s="192"/>
      <c r="E43" s="193"/>
      <c r="F43" s="193"/>
      <c r="G43" s="139">
        <f t="shared" si="0"/>
        <v>0</v>
      </c>
    </row>
    <row r="44" spans="1:7" ht="14.25" customHeight="1" hidden="1">
      <c r="A44" s="307"/>
      <c r="B44" s="135"/>
      <c r="C44" s="194"/>
      <c r="D44" s="195"/>
      <c r="E44" s="196"/>
      <c r="F44" s="196"/>
      <c r="G44" s="139">
        <f t="shared" si="0"/>
        <v>0</v>
      </c>
    </row>
    <row r="45" spans="1:7" ht="15" thickBot="1">
      <c r="A45" s="157" t="s">
        <v>69</v>
      </c>
      <c r="B45" s="197" t="s">
        <v>125</v>
      </c>
      <c r="C45" s="185">
        <v>1</v>
      </c>
      <c r="D45" s="186">
        <v>1</v>
      </c>
      <c r="E45" s="186">
        <v>1</v>
      </c>
      <c r="F45" s="186"/>
      <c r="G45" s="139">
        <f t="shared" si="0"/>
        <v>2700</v>
      </c>
    </row>
    <row r="46" spans="1:7" ht="15" thickBot="1">
      <c r="A46" s="149" t="s">
        <v>70</v>
      </c>
      <c r="B46" s="150" t="s">
        <v>269</v>
      </c>
      <c r="C46" s="198">
        <v>1</v>
      </c>
      <c r="D46" s="183">
        <v>1</v>
      </c>
      <c r="E46" s="198">
        <v>1</v>
      </c>
      <c r="F46" s="198"/>
      <c r="G46" s="134">
        <f t="shared" si="0"/>
        <v>2700</v>
      </c>
    </row>
    <row r="47" spans="1:7" ht="15" hidden="1" thickBot="1">
      <c r="A47" s="144"/>
      <c r="B47" s="135"/>
      <c r="C47" s="199"/>
      <c r="D47" s="195"/>
      <c r="E47" s="199"/>
      <c r="F47" s="199"/>
      <c r="G47" s="139">
        <f t="shared" si="0"/>
        <v>0</v>
      </c>
    </row>
    <row r="48" spans="1:7" ht="17.25" customHeight="1" thickBot="1">
      <c r="A48" s="200" t="s">
        <v>71</v>
      </c>
      <c r="B48" s="166" t="s">
        <v>85</v>
      </c>
      <c r="C48" s="201">
        <v>1</v>
      </c>
      <c r="D48" s="202">
        <v>1</v>
      </c>
      <c r="E48" s="202">
        <v>1</v>
      </c>
      <c r="F48" s="202"/>
      <c r="G48" s="139">
        <f t="shared" si="0"/>
        <v>2700</v>
      </c>
    </row>
    <row r="49" spans="1:7" ht="15" thickBot="1">
      <c r="A49" s="149" t="s">
        <v>72</v>
      </c>
      <c r="B49" s="150" t="s">
        <v>73</v>
      </c>
      <c r="C49" s="181">
        <v>1</v>
      </c>
      <c r="D49" s="183">
        <v>1</v>
      </c>
      <c r="E49" s="183">
        <v>1</v>
      </c>
      <c r="F49" s="183"/>
      <c r="G49" s="134">
        <f t="shared" si="0"/>
        <v>2700</v>
      </c>
    </row>
    <row r="50" spans="1:7" ht="15" thickBot="1">
      <c r="A50" s="145" t="s">
        <v>74</v>
      </c>
      <c r="B50" s="146" t="s">
        <v>75</v>
      </c>
      <c r="C50" s="203">
        <v>1</v>
      </c>
      <c r="D50" s="186">
        <v>1</v>
      </c>
      <c r="E50" s="186">
        <v>1</v>
      </c>
      <c r="F50" s="186"/>
      <c r="G50" s="139">
        <f t="shared" si="0"/>
        <v>2700</v>
      </c>
    </row>
    <row r="51" spans="1:7" ht="18" customHeight="1" thickBot="1">
      <c r="A51" s="149" t="s">
        <v>76</v>
      </c>
      <c r="B51" s="204" t="s">
        <v>77</v>
      </c>
      <c r="C51" s="205">
        <v>1</v>
      </c>
      <c r="D51" s="183">
        <v>1</v>
      </c>
      <c r="E51" s="183"/>
      <c r="F51" s="183"/>
      <c r="G51" s="134">
        <f t="shared" si="0"/>
        <v>2000</v>
      </c>
    </row>
    <row r="52" spans="1:7" ht="15" thickBot="1">
      <c r="A52" s="145" t="s">
        <v>78</v>
      </c>
      <c r="B52" s="206" t="s">
        <v>126</v>
      </c>
      <c r="C52" s="186">
        <v>1</v>
      </c>
      <c r="D52" s="186">
        <v>1</v>
      </c>
      <c r="E52" s="186"/>
      <c r="F52" s="186"/>
      <c r="G52" s="139">
        <f t="shared" si="0"/>
        <v>2000</v>
      </c>
    </row>
    <row r="53" spans="1:7" ht="15" hidden="1" thickBot="1">
      <c r="A53" s="200"/>
      <c r="B53" s="207" t="s">
        <v>127</v>
      </c>
      <c r="C53" s="202"/>
      <c r="D53" s="202"/>
      <c r="E53" s="202"/>
      <c r="F53" s="202"/>
      <c r="G53" s="139">
        <f t="shared" si="0"/>
        <v>0</v>
      </c>
    </row>
    <row r="54" spans="1:7" ht="15" thickBot="1">
      <c r="A54" s="144" t="s">
        <v>80</v>
      </c>
      <c r="B54" s="135" t="s">
        <v>79</v>
      </c>
      <c r="C54" s="194">
        <v>1</v>
      </c>
      <c r="D54" s="195">
        <v>1</v>
      </c>
      <c r="E54" s="195">
        <v>1</v>
      </c>
      <c r="F54" s="195"/>
      <c r="G54" s="134">
        <f t="shared" si="0"/>
        <v>2700</v>
      </c>
    </row>
    <row r="55" spans="1:7" ht="15" thickBot="1">
      <c r="A55" s="302" t="s">
        <v>81</v>
      </c>
      <c r="B55" s="309" t="s">
        <v>128</v>
      </c>
      <c r="C55" s="208">
        <v>1</v>
      </c>
      <c r="D55" s="208">
        <v>1</v>
      </c>
      <c r="E55" s="208"/>
      <c r="F55" s="208"/>
      <c r="G55" s="139">
        <f t="shared" si="0"/>
        <v>2000</v>
      </c>
    </row>
    <row r="56" spans="1:7" ht="15" hidden="1" thickBot="1">
      <c r="A56" s="308"/>
      <c r="B56" s="310"/>
      <c r="C56" s="209"/>
      <c r="D56" s="209"/>
      <c r="E56" s="209"/>
      <c r="F56" s="209"/>
      <c r="G56" s="210"/>
    </row>
    <row r="57" spans="1:7" ht="18" customHeight="1" thickBot="1">
      <c r="A57" s="211" t="s">
        <v>129</v>
      </c>
      <c r="B57" s="212"/>
      <c r="C57" s="213">
        <f>SUM(C5:C55)</f>
        <v>33</v>
      </c>
      <c r="D57" s="213">
        <f>SUM(D5:D55)</f>
        <v>28</v>
      </c>
      <c r="E57" s="214">
        <f>SUM(E5:E55)</f>
        <v>26</v>
      </c>
      <c r="F57" s="215">
        <f>SUM(F5:F55)</f>
        <v>0</v>
      </c>
      <c r="G57" s="134">
        <f>SUM(G5:G56)</f>
        <v>79200</v>
      </c>
    </row>
    <row r="58" spans="1:7" ht="18" customHeight="1" thickBot="1">
      <c r="A58" s="113"/>
      <c r="B58" s="127"/>
      <c r="C58" s="216">
        <f>C57*C2</f>
        <v>33000</v>
      </c>
      <c r="D58" s="217">
        <f>D57*D2</f>
        <v>28000</v>
      </c>
      <c r="E58" s="217">
        <f>E57*E2</f>
        <v>18200</v>
      </c>
      <c r="F58" s="218">
        <f>F57*F2</f>
        <v>0</v>
      </c>
      <c r="G58" s="219">
        <f>SUM(C58:F58)</f>
        <v>79200</v>
      </c>
    </row>
    <row r="59" spans="1:7" ht="15.75" hidden="1" thickBot="1">
      <c r="A59" s="113"/>
      <c r="B59" s="220"/>
      <c r="C59" s="221">
        <f>C57*C2</f>
        <v>33000</v>
      </c>
      <c r="D59" s="128">
        <f>D57*D2</f>
        <v>28000</v>
      </c>
      <c r="E59" s="222">
        <f>E57*E2</f>
        <v>18200</v>
      </c>
      <c r="G59" s="223">
        <f>SUM(C59:E59)</f>
        <v>79200</v>
      </c>
    </row>
    <row r="60" spans="1:7" ht="21" customHeight="1" thickBot="1">
      <c r="A60" s="113"/>
      <c r="B60" s="127"/>
      <c r="C60" s="224" t="s">
        <v>84</v>
      </c>
      <c r="D60" s="224" t="s">
        <v>108</v>
      </c>
      <c r="E60" s="225" t="s">
        <v>109</v>
      </c>
      <c r="F60" s="224" t="s">
        <v>110</v>
      </c>
      <c r="G60" s="226" t="s">
        <v>30</v>
      </c>
    </row>
    <row r="61" spans="1:4" ht="24.75" customHeight="1">
      <c r="A61" s="127"/>
      <c r="B61" s="127"/>
      <c r="C61" s="127"/>
      <c r="D61" s="127"/>
    </row>
    <row r="62" spans="1:4" ht="15">
      <c r="A62" s="127"/>
      <c r="B62" s="127"/>
      <c r="C62" s="127"/>
      <c r="D62" s="127"/>
    </row>
    <row r="63" spans="1:4" ht="15">
      <c r="A63" s="127"/>
      <c r="B63" s="127"/>
      <c r="C63" s="127"/>
      <c r="D63" s="127"/>
    </row>
    <row r="64" spans="1:4" ht="15">
      <c r="A64" s="127"/>
      <c r="B64" s="127"/>
      <c r="C64" s="127"/>
      <c r="D64" s="127"/>
    </row>
    <row r="65" spans="1:4" ht="15">
      <c r="A65" s="127"/>
      <c r="B65" s="127"/>
      <c r="C65" s="127"/>
      <c r="D65" s="127"/>
    </row>
    <row r="66" spans="1:4" ht="15">
      <c r="A66" s="127"/>
      <c r="B66" s="127"/>
      <c r="C66" s="127"/>
      <c r="D66" s="127"/>
    </row>
    <row r="67" spans="1:4" ht="15">
      <c r="A67" s="127"/>
      <c r="B67" s="127"/>
      <c r="C67" s="127"/>
      <c r="D67" s="127"/>
    </row>
    <row r="68" ht="15">
      <c r="A68" s="113"/>
    </row>
    <row r="69" ht="15">
      <c r="A69" s="113"/>
    </row>
    <row r="70" ht="15">
      <c r="A70" s="113"/>
    </row>
    <row r="71" ht="15">
      <c r="A71" s="113"/>
    </row>
    <row r="72" ht="15">
      <c r="A72" s="113"/>
    </row>
    <row r="73" ht="15">
      <c r="A73" s="113"/>
    </row>
    <row r="74" ht="15">
      <c r="A74" s="113"/>
    </row>
    <row r="75" ht="15">
      <c r="A75" s="113"/>
    </row>
    <row r="76" ht="15">
      <c r="A76" s="113"/>
    </row>
    <row r="77" ht="15">
      <c r="A77" s="113"/>
    </row>
    <row r="78" ht="15">
      <c r="A78" s="113"/>
    </row>
    <row r="79" ht="15">
      <c r="A79" s="113"/>
    </row>
    <row r="80" ht="15">
      <c r="A80" s="113"/>
    </row>
    <row r="81" ht="15">
      <c r="A81" s="113"/>
    </row>
  </sheetData>
  <sheetProtection/>
  <mergeCells count="12">
    <mergeCell ref="A5:A6"/>
    <mergeCell ref="A12:A15"/>
    <mergeCell ref="A19:A20"/>
    <mergeCell ref="A24:A25"/>
    <mergeCell ref="A26:A27"/>
    <mergeCell ref="A30:A31"/>
    <mergeCell ref="A32:A33"/>
    <mergeCell ref="A34:A35"/>
    <mergeCell ref="A37:A38"/>
    <mergeCell ref="A42:A44"/>
    <mergeCell ref="A55:A56"/>
    <mergeCell ref="B55:B5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20" sqref="N20"/>
    </sheetView>
  </sheetViews>
  <sheetFormatPr defaultColWidth="9.140625" defaultRowHeight="12.75"/>
  <cols>
    <col min="3" max="3" width="35.8515625" style="0" customWidth="1"/>
    <col min="4" max="4" width="14.28125" style="0" customWidth="1"/>
    <col min="5" max="5" width="8.8515625" style="237" customWidth="1"/>
    <col min="6" max="6" width="9.7109375" style="237" customWidth="1"/>
    <col min="7" max="7" width="11.28125" style="237" customWidth="1"/>
    <col min="8" max="8" width="13.7109375" style="0" customWidth="1"/>
  </cols>
  <sheetData>
    <row r="1" spans="1:8" s="2" customFormat="1" ht="13.5" thickBot="1">
      <c r="A1" s="2" t="s">
        <v>137</v>
      </c>
      <c r="B1" s="2" t="s">
        <v>105</v>
      </c>
      <c r="C1" s="2" t="s">
        <v>106</v>
      </c>
      <c r="D1" s="2" t="s">
        <v>133</v>
      </c>
      <c r="E1" s="236" t="s">
        <v>134</v>
      </c>
      <c r="F1" s="236" t="s">
        <v>135</v>
      </c>
      <c r="G1" s="236" t="s">
        <v>136</v>
      </c>
      <c r="H1" s="2" t="s">
        <v>138</v>
      </c>
    </row>
    <row r="2" spans="1:8" ht="12.75">
      <c r="A2" s="55">
        <v>66972.13</v>
      </c>
      <c r="B2" s="259">
        <v>1</v>
      </c>
      <c r="C2" s="260" t="s">
        <v>182</v>
      </c>
      <c r="D2" s="261">
        <v>41833</v>
      </c>
      <c r="E2" s="262"/>
      <c r="F2" s="262">
        <v>-368.75</v>
      </c>
      <c r="G2" s="263"/>
      <c r="H2" s="237">
        <f>A2+E84+F84+G84</f>
        <v>83370.35</v>
      </c>
    </row>
    <row r="3" spans="2:7" ht="12.75">
      <c r="B3" s="264">
        <v>2</v>
      </c>
      <c r="C3" s="265" t="s">
        <v>183</v>
      </c>
      <c r="D3" s="266">
        <v>41843</v>
      </c>
      <c r="E3" s="267"/>
      <c r="F3" s="267">
        <v>-1028.46</v>
      </c>
      <c r="G3" s="268"/>
    </row>
    <row r="4" spans="2:7" ht="12.75">
      <c r="B4" s="264">
        <v>3</v>
      </c>
      <c r="C4" s="265" t="s">
        <v>184</v>
      </c>
      <c r="D4" s="266">
        <v>41843</v>
      </c>
      <c r="E4" s="267"/>
      <c r="F4" s="267">
        <v>-1299</v>
      </c>
      <c r="G4" s="268"/>
    </row>
    <row r="5" spans="2:7" ht="12.75">
      <c r="B5" s="264">
        <v>4</v>
      </c>
      <c r="C5" s="265" t="s">
        <v>185</v>
      </c>
      <c r="D5" s="269">
        <v>41843</v>
      </c>
      <c r="E5" s="267"/>
      <c r="F5" s="267">
        <v>-368</v>
      </c>
      <c r="G5" s="268"/>
    </row>
    <row r="6" spans="2:7" ht="12.75">
      <c r="B6" s="264">
        <v>5</v>
      </c>
      <c r="C6" s="265" t="s">
        <v>186</v>
      </c>
      <c r="D6" s="269">
        <v>41843</v>
      </c>
      <c r="E6" s="267"/>
      <c r="F6" s="267">
        <v>-802</v>
      </c>
      <c r="G6" s="268"/>
    </row>
    <row r="7" spans="2:7" ht="13.5" thickBot="1">
      <c r="B7" s="270">
        <v>6</v>
      </c>
      <c r="C7" s="271" t="s">
        <v>187</v>
      </c>
      <c r="D7" s="272">
        <v>41844</v>
      </c>
      <c r="E7" s="273"/>
      <c r="F7" s="273">
        <v>-475</v>
      </c>
      <c r="G7" s="274"/>
    </row>
    <row r="8" spans="2:7" ht="12.75">
      <c r="B8" s="259">
        <v>7</v>
      </c>
      <c r="C8" s="260" t="s">
        <v>188</v>
      </c>
      <c r="D8" s="261">
        <v>41855</v>
      </c>
      <c r="E8" s="262"/>
      <c r="F8" s="262">
        <v>-337</v>
      </c>
      <c r="G8" s="263"/>
    </row>
    <row r="9" spans="2:7" ht="12.75">
      <c r="B9" s="264">
        <v>8</v>
      </c>
      <c r="C9" s="265" t="s">
        <v>188</v>
      </c>
      <c r="D9" s="269">
        <v>41865</v>
      </c>
      <c r="E9" s="267"/>
      <c r="F9" s="267">
        <v>-278</v>
      </c>
      <c r="G9" s="268"/>
    </row>
    <row r="10" spans="2:7" ht="12.75">
      <c r="B10" s="264">
        <v>9</v>
      </c>
      <c r="C10" s="265" t="s">
        <v>189</v>
      </c>
      <c r="D10" s="269">
        <v>41861</v>
      </c>
      <c r="E10" s="267"/>
      <c r="F10" s="267">
        <v>-1756.3</v>
      </c>
      <c r="G10" s="268"/>
    </row>
    <row r="11" spans="2:7" ht="12.75">
      <c r="B11" s="264">
        <v>10</v>
      </c>
      <c r="C11" s="265" t="s">
        <v>190</v>
      </c>
      <c r="D11" s="269">
        <v>41861</v>
      </c>
      <c r="E11" s="267"/>
      <c r="F11" s="267">
        <v>-972</v>
      </c>
      <c r="G11" s="268"/>
    </row>
    <row r="12" spans="2:7" ht="12.75">
      <c r="B12" s="264">
        <v>11</v>
      </c>
      <c r="C12" s="265" t="s">
        <v>191</v>
      </c>
      <c r="D12" s="269">
        <v>41861</v>
      </c>
      <c r="E12" s="267"/>
      <c r="F12" s="267">
        <v>-436.03</v>
      </c>
      <c r="G12" s="268"/>
    </row>
    <row r="13" spans="2:7" ht="12.75">
      <c r="B13" s="275">
        <v>12</v>
      </c>
      <c r="C13" s="276" t="s">
        <v>193</v>
      </c>
      <c r="D13" s="277">
        <v>41864</v>
      </c>
      <c r="E13" s="278">
        <v>350</v>
      </c>
      <c r="F13" s="278"/>
      <c r="G13" s="279"/>
    </row>
    <row r="14" spans="2:7" ht="12.75">
      <c r="B14" s="275">
        <v>13</v>
      </c>
      <c r="C14" s="276" t="s">
        <v>192</v>
      </c>
      <c r="D14" s="277">
        <v>41877</v>
      </c>
      <c r="E14" s="278">
        <v>350</v>
      </c>
      <c r="F14" s="278"/>
      <c r="G14" s="279"/>
    </row>
    <row r="15" spans="2:7" ht="12.75">
      <c r="B15" s="264">
        <v>14</v>
      </c>
      <c r="C15" s="265" t="s">
        <v>194</v>
      </c>
      <c r="D15" s="269">
        <v>41878</v>
      </c>
      <c r="E15" s="267"/>
      <c r="F15" s="267">
        <v>-1521.84</v>
      </c>
      <c r="G15" s="268"/>
    </row>
    <row r="16" spans="2:7" ht="13.5" thickBot="1">
      <c r="B16" s="270">
        <v>15</v>
      </c>
      <c r="C16" s="271" t="s">
        <v>93</v>
      </c>
      <c r="D16" s="272">
        <v>41879</v>
      </c>
      <c r="E16" s="273"/>
      <c r="F16" s="273">
        <v>-1550</v>
      </c>
      <c r="G16" s="274"/>
    </row>
    <row r="17" spans="2:7" ht="12.75">
      <c r="B17" s="280">
        <v>16</v>
      </c>
      <c r="C17" s="281" t="s">
        <v>195</v>
      </c>
      <c r="D17" s="282">
        <v>41884</v>
      </c>
      <c r="E17" s="283">
        <v>350</v>
      </c>
      <c r="F17" s="283"/>
      <c r="G17" s="284"/>
    </row>
    <row r="18" spans="2:7" ht="12.75">
      <c r="B18" s="275">
        <v>17</v>
      </c>
      <c r="C18" s="276" t="s">
        <v>196</v>
      </c>
      <c r="D18" s="277">
        <v>41890</v>
      </c>
      <c r="E18" s="278">
        <v>2700</v>
      </c>
      <c r="F18" s="278"/>
      <c r="G18" s="279"/>
    </row>
    <row r="19" spans="2:7" ht="12.75">
      <c r="B19" s="275">
        <v>18</v>
      </c>
      <c r="C19" s="276" t="s">
        <v>197</v>
      </c>
      <c r="D19" s="277">
        <v>41891</v>
      </c>
      <c r="E19" s="278">
        <v>2700</v>
      </c>
      <c r="F19" s="278"/>
      <c r="G19" s="279"/>
    </row>
    <row r="20" spans="2:7" ht="12.75">
      <c r="B20" s="275">
        <v>19</v>
      </c>
      <c r="C20" s="276" t="s">
        <v>198</v>
      </c>
      <c r="D20" s="277">
        <v>41893</v>
      </c>
      <c r="E20" s="278">
        <v>2700</v>
      </c>
      <c r="F20" s="278"/>
      <c r="G20" s="279"/>
    </row>
    <row r="21" spans="2:7" ht="12.75">
      <c r="B21" s="275">
        <v>20</v>
      </c>
      <c r="C21" s="276" t="s">
        <v>199</v>
      </c>
      <c r="D21" s="277">
        <v>41897</v>
      </c>
      <c r="E21" s="278">
        <v>2700</v>
      </c>
      <c r="F21" s="278"/>
      <c r="G21" s="279"/>
    </row>
    <row r="22" spans="2:7" ht="12.75">
      <c r="B22" s="264">
        <v>21</v>
      </c>
      <c r="C22" s="265" t="s">
        <v>203</v>
      </c>
      <c r="D22" s="269">
        <v>41897</v>
      </c>
      <c r="E22" s="267"/>
      <c r="F22" s="267">
        <v>-159</v>
      </c>
      <c r="G22" s="268"/>
    </row>
    <row r="23" spans="2:7" ht="12.75">
      <c r="B23" s="275">
        <v>22</v>
      </c>
      <c r="C23" s="276" t="s">
        <v>200</v>
      </c>
      <c r="D23" s="277">
        <v>41907</v>
      </c>
      <c r="E23" s="278">
        <v>2700</v>
      </c>
      <c r="F23" s="278"/>
      <c r="G23" s="279"/>
    </row>
    <row r="24" spans="2:7" ht="12.75">
      <c r="B24" s="275">
        <v>23</v>
      </c>
      <c r="C24" s="276" t="s">
        <v>201</v>
      </c>
      <c r="D24" s="277">
        <v>41907</v>
      </c>
      <c r="E24" s="278">
        <v>2700</v>
      </c>
      <c r="F24" s="278"/>
      <c r="G24" s="279"/>
    </row>
    <row r="25" spans="2:7" ht="12.75">
      <c r="B25" s="264">
        <v>24</v>
      </c>
      <c r="C25" s="265" t="s">
        <v>205</v>
      </c>
      <c r="D25" s="269">
        <v>41908</v>
      </c>
      <c r="E25" s="267"/>
      <c r="F25" s="267">
        <v>-526</v>
      </c>
      <c r="G25" s="268"/>
    </row>
    <row r="26" spans="2:7" ht="12.75">
      <c r="B26" s="275">
        <v>25</v>
      </c>
      <c r="C26" s="276" t="s">
        <v>202</v>
      </c>
      <c r="D26" s="277">
        <v>41908</v>
      </c>
      <c r="E26" s="278">
        <v>2700</v>
      </c>
      <c r="F26" s="278"/>
      <c r="G26" s="279"/>
    </row>
    <row r="27" spans="2:7" ht="13.5" thickBot="1">
      <c r="B27" s="270">
        <v>26</v>
      </c>
      <c r="C27" s="271" t="s">
        <v>204</v>
      </c>
      <c r="D27" s="272">
        <v>41912</v>
      </c>
      <c r="E27" s="273"/>
      <c r="F27" s="273">
        <v>-1721</v>
      </c>
      <c r="G27" s="274">
        <v>-5000</v>
      </c>
    </row>
    <row r="28" spans="2:7" ht="12.75">
      <c r="B28" s="280">
        <v>27</v>
      </c>
      <c r="C28" s="281" t="s">
        <v>206</v>
      </c>
      <c r="D28" s="282">
        <v>41914</v>
      </c>
      <c r="E28" s="283">
        <v>1000</v>
      </c>
      <c r="F28" s="283"/>
      <c r="G28" s="284"/>
    </row>
    <row r="29" spans="2:7" ht="12.75">
      <c r="B29" s="264">
        <v>28</v>
      </c>
      <c r="C29" s="265" t="s">
        <v>207</v>
      </c>
      <c r="D29" s="269">
        <v>41925</v>
      </c>
      <c r="E29" s="267"/>
      <c r="F29" s="267">
        <f>-700.24</f>
        <v>-700.24</v>
      </c>
      <c r="G29" s="268"/>
    </row>
    <row r="30" spans="2:7" ht="12.75">
      <c r="B30" s="275">
        <v>29</v>
      </c>
      <c r="C30" s="276" t="s">
        <v>208</v>
      </c>
      <c r="D30" s="277">
        <v>41926</v>
      </c>
      <c r="E30" s="278">
        <v>2700</v>
      </c>
      <c r="F30" s="278"/>
      <c r="G30" s="279"/>
    </row>
    <row r="31" spans="2:7" ht="12.75">
      <c r="B31" s="275">
        <v>30</v>
      </c>
      <c r="C31" s="276" t="s">
        <v>209</v>
      </c>
      <c r="D31" s="277">
        <v>41932</v>
      </c>
      <c r="E31" s="278">
        <v>2700</v>
      </c>
      <c r="F31" s="278"/>
      <c r="G31" s="279"/>
    </row>
    <row r="32" spans="2:7" ht="12.75">
      <c r="B32" s="275">
        <v>31</v>
      </c>
      <c r="C32" s="276" t="s">
        <v>210</v>
      </c>
      <c r="D32" s="277">
        <v>41939</v>
      </c>
      <c r="E32" s="278">
        <v>2700</v>
      </c>
      <c r="F32" s="278"/>
      <c r="G32" s="279"/>
    </row>
    <row r="33" spans="2:7" ht="12.75">
      <c r="B33" s="275">
        <v>32</v>
      </c>
      <c r="C33" s="276" t="s">
        <v>211</v>
      </c>
      <c r="D33" s="277">
        <v>41939</v>
      </c>
      <c r="E33" s="278">
        <v>2700</v>
      </c>
      <c r="F33" s="278"/>
      <c r="G33" s="279"/>
    </row>
    <row r="34" spans="2:7" ht="12.75">
      <c r="B34" s="275">
        <v>33</v>
      </c>
      <c r="C34" s="276" t="s">
        <v>212</v>
      </c>
      <c r="D34" s="277">
        <v>41939</v>
      </c>
      <c r="E34" s="278">
        <v>2700</v>
      </c>
      <c r="F34" s="278"/>
      <c r="G34" s="279"/>
    </row>
    <row r="35" spans="2:7" ht="12.75">
      <c r="B35" s="275">
        <v>34</v>
      </c>
      <c r="C35" s="276" t="s">
        <v>213</v>
      </c>
      <c r="D35" s="277">
        <v>41939</v>
      </c>
      <c r="E35" s="278">
        <v>2700</v>
      </c>
      <c r="F35" s="278"/>
      <c r="G35" s="279"/>
    </row>
    <row r="36" spans="2:7" ht="12.75">
      <c r="B36" s="275">
        <v>35</v>
      </c>
      <c r="C36" s="276" t="s">
        <v>214</v>
      </c>
      <c r="D36" s="277">
        <v>41939</v>
      </c>
      <c r="E36" s="278">
        <v>2700</v>
      </c>
      <c r="F36" s="278"/>
      <c r="G36" s="279"/>
    </row>
    <row r="37" spans="2:7" ht="12.75">
      <c r="B37" s="275">
        <v>36</v>
      </c>
      <c r="C37" s="276" t="s">
        <v>215</v>
      </c>
      <c r="D37" s="277">
        <v>41940</v>
      </c>
      <c r="E37" s="278">
        <v>2700</v>
      </c>
      <c r="F37" s="278"/>
      <c r="G37" s="279"/>
    </row>
    <row r="38" spans="2:7" ht="12.75">
      <c r="B38" s="275">
        <v>37</v>
      </c>
      <c r="C38" s="276" t="s">
        <v>216</v>
      </c>
      <c r="D38" s="277">
        <v>41942</v>
      </c>
      <c r="E38" s="278">
        <v>2000</v>
      </c>
      <c r="F38" s="278"/>
      <c r="G38" s="279"/>
    </row>
    <row r="39" spans="2:7" ht="12.75">
      <c r="B39" s="275">
        <v>38</v>
      </c>
      <c r="C39" s="276" t="s">
        <v>217</v>
      </c>
      <c r="D39" s="277">
        <v>41942</v>
      </c>
      <c r="E39" s="278">
        <v>1000</v>
      </c>
      <c r="F39" s="278"/>
      <c r="G39" s="279"/>
    </row>
    <row r="40" spans="2:7" ht="12.75">
      <c r="B40" s="275">
        <v>39</v>
      </c>
      <c r="C40" s="276" t="s">
        <v>218</v>
      </c>
      <c r="D40" s="277">
        <v>41942</v>
      </c>
      <c r="E40" s="278">
        <v>2000</v>
      </c>
      <c r="F40" s="278"/>
      <c r="G40" s="279"/>
    </row>
    <row r="41" spans="2:7" ht="12.75">
      <c r="B41" s="275">
        <v>40</v>
      </c>
      <c r="C41" s="276" t="s">
        <v>219</v>
      </c>
      <c r="D41" s="277">
        <v>41942</v>
      </c>
      <c r="E41" s="278">
        <v>2000</v>
      </c>
      <c r="F41" s="278"/>
      <c r="G41" s="279"/>
    </row>
    <row r="42" spans="2:7" ht="12.75">
      <c r="B42" s="275">
        <v>41</v>
      </c>
      <c r="C42" s="276" t="s">
        <v>220</v>
      </c>
      <c r="D42" s="277">
        <v>41942</v>
      </c>
      <c r="E42" s="278">
        <v>2700</v>
      </c>
      <c r="F42" s="278"/>
      <c r="G42" s="279"/>
    </row>
    <row r="43" spans="2:7" ht="12.75">
      <c r="B43" s="275">
        <v>42</v>
      </c>
      <c r="C43" s="276" t="s">
        <v>221</v>
      </c>
      <c r="D43" s="277">
        <v>41942</v>
      </c>
      <c r="E43" s="278">
        <v>2700</v>
      </c>
      <c r="F43" s="278"/>
      <c r="G43" s="279"/>
    </row>
    <row r="44" spans="2:7" ht="12.75">
      <c r="B44" s="275">
        <v>43</v>
      </c>
      <c r="C44" s="276" t="s">
        <v>222</v>
      </c>
      <c r="D44" s="277">
        <v>41942</v>
      </c>
      <c r="E44" s="278">
        <v>2700</v>
      </c>
      <c r="F44" s="278"/>
      <c r="G44" s="279"/>
    </row>
    <row r="45" spans="2:7" ht="12.75">
      <c r="B45" s="275">
        <v>44</v>
      </c>
      <c r="C45" s="276" t="s">
        <v>223</v>
      </c>
      <c r="D45" s="277">
        <v>41942</v>
      </c>
      <c r="E45" s="278">
        <v>2700</v>
      </c>
      <c r="F45" s="278"/>
      <c r="G45" s="279"/>
    </row>
    <row r="46" spans="2:7" ht="12.75">
      <c r="B46" s="275">
        <v>45</v>
      </c>
      <c r="C46" s="276" t="s">
        <v>224</v>
      </c>
      <c r="D46" s="277">
        <v>41942</v>
      </c>
      <c r="E46" s="278">
        <v>2700</v>
      </c>
      <c r="F46" s="278"/>
      <c r="G46" s="279"/>
    </row>
    <row r="47" spans="2:7" ht="13.5" thickBot="1">
      <c r="B47" s="285">
        <v>46</v>
      </c>
      <c r="C47" s="286" t="s">
        <v>225</v>
      </c>
      <c r="D47" s="287">
        <v>41942</v>
      </c>
      <c r="E47" s="288">
        <v>2700</v>
      </c>
      <c r="F47" s="288"/>
      <c r="G47" s="289"/>
    </row>
    <row r="48" spans="2:7" ht="12.75">
      <c r="B48" s="280">
        <v>47</v>
      </c>
      <c r="C48" s="281" t="s">
        <v>226</v>
      </c>
      <c r="D48" s="282">
        <v>41949</v>
      </c>
      <c r="E48" s="283">
        <v>350</v>
      </c>
      <c r="F48" s="283"/>
      <c r="G48" s="284"/>
    </row>
    <row r="49" spans="2:7" ht="12.75">
      <c r="B49" s="275">
        <v>48</v>
      </c>
      <c r="C49" s="276" t="s">
        <v>227</v>
      </c>
      <c r="D49" s="277">
        <v>41950</v>
      </c>
      <c r="E49" s="278">
        <v>350</v>
      </c>
      <c r="F49" s="278"/>
      <c r="G49" s="279"/>
    </row>
    <row r="50" spans="2:7" ht="12.75">
      <c r="B50" s="275">
        <v>49</v>
      </c>
      <c r="C50" s="276" t="s">
        <v>228</v>
      </c>
      <c r="D50" s="277">
        <v>41950</v>
      </c>
      <c r="E50" s="278">
        <v>350</v>
      </c>
      <c r="F50" s="278"/>
      <c r="G50" s="279"/>
    </row>
    <row r="51" spans="2:7" ht="12.75">
      <c r="B51" s="275">
        <v>50</v>
      </c>
      <c r="C51" s="276" t="s">
        <v>229</v>
      </c>
      <c r="D51" s="277">
        <v>41950</v>
      </c>
      <c r="E51" s="278">
        <v>2700</v>
      </c>
      <c r="F51" s="278"/>
      <c r="G51" s="279"/>
    </row>
    <row r="52" spans="2:7" ht="12.75">
      <c r="B52" s="275">
        <v>51</v>
      </c>
      <c r="C52" s="276" t="s">
        <v>230</v>
      </c>
      <c r="D52" s="277">
        <v>41950</v>
      </c>
      <c r="E52" s="278">
        <v>2700</v>
      </c>
      <c r="F52" s="278"/>
      <c r="G52" s="279"/>
    </row>
    <row r="53" spans="2:7" ht="12.75">
      <c r="B53" s="275">
        <v>52</v>
      </c>
      <c r="C53" s="276" t="s">
        <v>231</v>
      </c>
      <c r="D53" s="277">
        <v>41953</v>
      </c>
      <c r="E53" s="278">
        <v>350</v>
      </c>
      <c r="F53" s="278"/>
      <c r="G53" s="279"/>
    </row>
    <row r="54" spans="2:7" ht="12.75">
      <c r="B54" s="275">
        <v>53</v>
      </c>
      <c r="C54" s="276" t="s">
        <v>232</v>
      </c>
      <c r="D54" s="277">
        <v>41956</v>
      </c>
      <c r="E54" s="278">
        <v>350</v>
      </c>
      <c r="F54" s="278"/>
      <c r="G54" s="279"/>
    </row>
    <row r="55" spans="2:7" ht="12.75">
      <c r="B55" s="275">
        <v>54</v>
      </c>
      <c r="C55" s="276" t="s">
        <v>233</v>
      </c>
      <c r="D55" s="277">
        <v>41956</v>
      </c>
      <c r="E55" s="278">
        <v>1700</v>
      </c>
      <c r="F55" s="278"/>
      <c r="G55" s="279"/>
    </row>
    <row r="56" spans="2:7" ht="13.5" thickBot="1">
      <c r="B56" s="270">
        <v>55</v>
      </c>
      <c r="C56" s="271" t="s">
        <v>194</v>
      </c>
      <c r="D56" s="272">
        <v>41971</v>
      </c>
      <c r="E56" s="273"/>
      <c r="F56" s="273">
        <v>-1146.07</v>
      </c>
      <c r="G56" s="274"/>
    </row>
    <row r="57" spans="2:7" ht="12.75">
      <c r="B57" s="259">
        <v>56</v>
      </c>
      <c r="C57" s="260" t="s">
        <v>130</v>
      </c>
      <c r="D57" s="261">
        <v>41990</v>
      </c>
      <c r="E57" s="262"/>
      <c r="F57" s="262">
        <v>-4277</v>
      </c>
      <c r="G57" s="263"/>
    </row>
    <row r="58" spans="2:7" ht="13.5" thickBot="1">
      <c r="B58" s="270">
        <v>57</v>
      </c>
      <c r="C58" s="271" t="s">
        <v>204</v>
      </c>
      <c r="D58" s="272">
        <v>42003</v>
      </c>
      <c r="E58" s="273"/>
      <c r="F58" s="273">
        <v>-1671</v>
      </c>
      <c r="G58" s="274">
        <v>-5000</v>
      </c>
    </row>
    <row r="59" spans="2:7" ht="13.5" thickBot="1">
      <c r="B59" s="290">
        <v>58</v>
      </c>
      <c r="C59" s="291" t="s">
        <v>234</v>
      </c>
      <c r="D59" s="292">
        <v>42006</v>
      </c>
      <c r="E59" s="293"/>
      <c r="F59" s="293">
        <v>-1250</v>
      </c>
      <c r="G59" s="294"/>
    </row>
    <row r="60" spans="2:7" ht="12.75">
      <c r="B60" s="280">
        <v>59</v>
      </c>
      <c r="C60" s="281" t="s">
        <v>236</v>
      </c>
      <c r="D60" s="282">
        <v>42061</v>
      </c>
      <c r="E60" s="283">
        <v>2700</v>
      </c>
      <c r="F60" s="283"/>
      <c r="G60" s="284"/>
    </row>
    <row r="61" spans="2:7" ht="13.5" thickBot="1">
      <c r="B61" s="275">
        <v>60</v>
      </c>
      <c r="C61" s="276" t="s">
        <v>237</v>
      </c>
      <c r="D61" s="277">
        <v>42061</v>
      </c>
      <c r="E61" s="278">
        <v>2700</v>
      </c>
      <c r="F61" s="278"/>
      <c r="G61" s="279"/>
    </row>
    <row r="62" spans="2:7" ht="12.75">
      <c r="B62" s="259">
        <v>61</v>
      </c>
      <c r="C62" s="260" t="s">
        <v>194</v>
      </c>
      <c r="D62" s="261">
        <v>42065</v>
      </c>
      <c r="E62" s="262"/>
      <c r="F62" s="262">
        <v>-935.28</v>
      </c>
      <c r="G62" s="263"/>
    </row>
    <row r="63" spans="2:7" ht="12.75">
      <c r="B63" s="275">
        <v>62</v>
      </c>
      <c r="C63" s="276" t="s">
        <v>238</v>
      </c>
      <c r="D63" s="277">
        <v>42067</v>
      </c>
      <c r="E63" s="278">
        <v>2000</v>
      </c>
      <c r="F63" s="278"/>
      <c r="G63" s="279"/>
    </row>
    <row r="64" spans="2:7" ht="13.5" thickBot="1">
      <c r="B64" s="270">
        <v>63</v>
      </c>
      <c r="C64" s="295" t="s">
        <v>204</v>
      </c>
      <c r="D64" s="272">
        <v>42093</v>
      </c>
      <c r="E64" s="273"/>
      <c r="F64" s="273">
        <v>-1620</v>
      </c>
      <c r="G64" s="274">
        <v>-5000</v>
      </c>
    </row>
    <row r="65" spans="2:7" ht="12.75">
      <c r="B65" s="259">
        <v>64</v>
      </c>
      <c r="C65" s="260" t="s">
        <v>239</v>
      </c>
      <c r="D65" s="261">
        <v>42135</v>
      </c>
      <c r="E65" s="262"/>
      <c r="F65" s="262">
        <v>-3100</v>
      </c>
      <c r="G65" s="263"/>
    </row>
    <row r="66" spans="2:7" ht="12.75">
      <c r="B66" s="264">
        <v>65</v>
      </c>
      <c r="C66" s="265" t="s">
        <v>240</v>
      </c>
      <c r="D66" s="269">
        <v>42142</v>
      </c>
      <c r="E66" s="267"/>
      <c r="F66" s="267">
        <v>90</v>
      </c>
      <c r="G66" s="268"/>
    </row>
    <row r="67" spans="2:7" ht="12.75">
      <c r="B67" s="264">
        <v>66</v>
      </c>
      <c r="C67" s="265" t="s">
        <v>241</v>
      </c>
      <c r="D67" s="269">
        <v>42149</v>
      </c>
      <c r="E67" s="267"/>
      <c r="F67" s="267">
        <v>-835.6</v>
      </c>
      <c r="G67" s="268"/>
    </row>
    <row r="68" spans="2:7" ht="12.75">
      <c r="B68" s="264">
        <v>67</v>
      </c>
      <c r="C68" s="265" t="s">
        <v>242</v>
      </c>
      <c r="D68" s="269">
        <v>42149</v>
      </c>
      <c r="E68" s="267"/>
      <c r="F68" s="267">
        <v>-400</v>
      </c>
      <c r="G68" s="268"/>
    </row>
    <row r="69" spans="2:7" ht="12.75">
      <c r="B69" s="264">
        <v>68</v>
      </c>
      <c r="C69" s="265" t="s">
        <v>243</v>
      </c>
      <c r="D69" s="269">
        <v>42149</v>
      </c>
      <c r="E69" s="267"/>
      <c r="F69" s="267">
        <v>-248.5</v>
      </c>
      <c r="G69" s="268"/>
    </row>
    <row r="70" spans="2:7" ht="12.75">
      <c r="B70" s="275">
        <v>69</v>
      </c>
      <c r="C70" s="276" t="s">
        <v>244</v>
      </c>
      <c r="D70" s="277">
        <v>42151</v>
      </c>
      <c r="E70" s="278">
        <v>350</v>
      </c>
      <c r="F70" s="278"/>
      <c r="G70" s="279"/>
    </row>
    <row r="71" spans="2:7" ht="12.75">
      <c r="B71" s="275">
        <v>70</v>
      </c>
      <c r="C71" s="276" t="s">
        <v>245</v>
      </c>
      <c r="D71" s="277">
        <v>42151</v>
      </c>
      <c r="E71" s="278">
        <v>350</v>
      </c>
      <c r="F71" s="278"/>
      <c r="G71" s="279"/>
    </row>
    <row r="72" spans="2:7" ht="13.5" thickBot="1">
      <c r="B72" s="270">
        <v>71</v>
      </c>
      <c r="C72" s="271" t="s">
        <v>194</v>
      </c>
      <c r="D72" s="272">
        <v>42152</v>
      </c>
      <c r="E72" s="273"/>
      <c r="F72" s="273">
        <v>-900.71</v>
      </c>
      <c r="G72" s="274"/>
    </row>
    <row r="73" spans="2:7" ht="12.75">
      <c r="B73" s="259">
        <v>72</v>
      </c>
      <c r="C73" s="260" t="s">
        <v>246</v>
      </c>
      <c r="D73" s="261">
        <v>42158</v>
      </c>
      <c r="E73" s="262"/>
      <c r="F73" s="262">
        <v>-519</v>
      </c>
      <c r="G73" s="263"/>
    </row>
    <row r="74" spans="2:7" ht="12.75">
      <c r="B74" s="275">
        <v>73</v>
      </c>
      <c r="C74" s="276" t="s">
        <v>228</v>
      </c>
      <c r="D74" s="277">
        <v>42158</v>
      </c>
      <c r="E74" s="278">
        <v>350</v>
      </c>
      <c r="F74" s="278"/>
      <c r="G74" s="279"/>
    </row>
    <row r="75" spans="2:7" ht="12.75">
      <c r="B75" s="264">
        <v>74</v>
      </c>
      <c r="C75" s="265" t="s">
        <v>247</v>
      </c>
      <c r="D75" s="269">
        <v>42159</v>
      </c>
      <c r="E75" s="267"/>
      <c r="F75" s="267">
        <v>-1646</v>
      </c>
      <c r="G75" s="268"/>
    </row>
    <row r="76" spans="2:7" ht="12.75">
      <c r="B76" s="264">
        <v>75</v>
      </c>
      <c r="C76" s="265" t="s">
        <v>254</v>
      </c>
      <c r="D76" s="269">
        <v>42160</v>
      </c>
      <c r="E76" s="267"/>
      <c r="F76" s="267">
        <v>-6155</v>
      </c>
      <c r="G76" s="268"/>
    </row>
    <row r="77" spans="2:7" ht="12.75">
      <c r="B77" s="275">
        <v>76</v>
      </c>
      <c r="C77" s="276" t="s">
        <v>192</v>
      </c>
      <c r="D77" s="277">
        <v>42160</v>
      </c>
      <c r="E77" s="278">
        <v>350</v>
      </c>
      <c r="F77" s="278"/>
      <c r="G77" s="279"/>
    </row>
    <row r="78" spans="2:7" ht="12.75">
      <c r="B78" s="264">
        <v>77</v>
      </c>
      <c r="C78" s="265" t="s">
        <v>255</v>
      </c>
      <c r="D78" s="269">
        <v>42170</v>
      </c>
      <c r="E78" s="267"/>
      <c r="F78" s="267">
        <v>-6520</v>
      </c>
      <c r="G78" s="268"/>
    </row>
    <row r="79" spans="2:7" ht="12.75">
      <c r="B79" s="264">
        <v>78</v>
      </c>
      <c r="C79" s="265" t="s">
        <v>204</v>
      </c>
      <c r="D79" s="269">
        <v>42185</v>
      </c>
      <c r="E79" s="267"/>
      <c r="F79" s="267">
        <v>-1569</v>
      </c>
      <c r="G79" s="268">
        <v>-5000</v>
      </c>
    </row>
    <row r="80" spans="2:7" ht="13.5" thickBot="1">
      <c r="B80" s="270"/>
      <c r="C80" s="271"/>
      <c r="D80" s="271"/>
      <c r="E80" s="273"/>
      <c r="F80" s="273"/>
      <c r="G80" s="274"/>
    </row>
    <row r="81" spans="2:7" ht="12.75">
      <c r="B81" s="238"/>
      <c r="C81" s="238"/>
      <c r="D81" s="238"/>
      <c r="E81" s="239"/>
      <c r="F81" s="239"/>
      <c r="G81" s="239"/>
    </row>
    <row r="82" spans="2:7" ht="12.75">
      <c r="B82" s="238"/>
      <c r="C82" s="238"/>
      <c r="D82" s="238"/>
      <c r="E82" s="239"/>
      <c r="F82" s="239"/>
      <c r="G82" s="239"/>
    </row>
    <row r="84" spans="5:7" ht="12.75">
      <c r="E84" s="237">
        <f>SUM(E2:E81)</f>
        <v>83400</v>
      </c>
      <c r="F84" s="237">
        <f>SUM(F2:F83)</f>
        <v>-47001.78</v>
      </c>
      <c r="G84" s="237">
        <f>SUM(G2:G81)</f>
        <v>-20000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2.421875" style="26" bestFit="1" customWidth="1"/>
    <col min="2" max="2" width="11.00390625" style="31" customWidth="1"/>
    <col min="3" max="3" width="11.57421875" style="0" customWidth="1"/>
    <col min="4" max="4" width="9.421875" style="0" bestFit="1" customWidth="1"/>
    <col min="5" max="5" width="10.421875" style="0" bestFit="1" customWidth="1"/>
    <col min="6" max="6" width="10.7109375" style="0" customWidth="1"/>
    <col min="7" max="7" width="10.421875" style="0" bestFit="1" customWidth="1"/>
    <col min="8" max="8" width="10.00390625" style="0" customWidth="1"/>
    <col min="9" max="9" width="10.421875" style="0" customWidth="1"/>
    <col min="10" max="11" width="9.421875" style="0" bestFit="1" customWidth="1"/>
    <col min="12" max="12" width="9.8515625" style="0" bestFit="1" customWidth="1"/>
    <col min="13" max="13" width="9.57421875" style="0" bestFit="1" customWidth="1"/>
    <col min="14" max="14" width="9.8515625" style="27" bestFit="1" customWidth="1"/>
    <col min="15" max="15" width="13.57421875" style="0" customWidth="1"/>
    <col min="16" max="16" width="9.57421875" style="0" bestFit="1" customWidth="1"/>
    <col min="17" max="18" width="9.421875" style="0" bestFit="1" customWidth="1"/>
    <col min="19" max="19" width="9.7109375" style="90" customWidth="1"/>
    <col min="20" max="20" width="41.8515625" style="0" customWidth="1"/>
    <col min="21" max="21" width="3.00390625" style="0" customWidth="1"/>
  </cols>
  <sheetData>
    <row r="1" spans="1:20" ht="18.75">
      <c r="A1" s="39" t="s">
        <v>5</v>
      </c>
      <c r="D1" t="s">
        <v>6</v>
      </c>
      <c r="T1" s="57"/>
    </row>
    <row r="2" spans="1:15" ht="19.5" thickBot="1">
      <c r="A2" s="40" t="s">
        <v>235</v>
      </c>
      <c r="C2" s="88"/>
      <c r="D2" s="18"/>
      <c r="O2" s="88"/>
    </row>
    <row r="3" spans="16:19" ht="13.5" thickBot="1">
      <c r="P3" s="311" t="s">
        <v>90</v>
      </c>
      <c r="Q3" s="312"/>
      <c r="R3" s="313"/>
      <c r="S3" s="91" t="s">
        <v>96</v>
      </c>
    </row>
    <row r="4" spans="1:19" ht="15">
      <c r="A4" s="41"/>
      <c r="B4" s="37" t="s">
        <v>2</v>
      </c>
      <c r="C4" s="30" t="s">
        <v>15</v>
      </c>
      <c r="D4" s="5" t="s">
        <v>14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230" t="s">
        <v>23</v>
      </c>
      <c r="M4" s="230" t="s">
        <v>24</v>
      </c>
      <c r="N4" s="230" t="s">
        <v>25</v>
      </c>
      <c r="O4" s="59" t="s">
        <v>83</v>
      </c>
      <c r="P4" s="51" t="s">
        <v>97</v>
      </c>
      <c r="Q4" s="52" t="s">
        <v>91</v>
      </c>
      <c r="R4" s="53" t="s">
        <v>92</v>
      </c>
      <c r="S4" s="92"/>
    </row>
    <row r="5" spans="1:20" ht="15">
      <c r="A5" s="42" t="s">
        <v>1</v>
      </c>
      <c r="B5" s="35"/>
      <c r="C5" s="60"/>
      <c r="D5" s="61"/>
      <c r="E5" s="61"/>
      <c r="F5" s="61"/>
      <c r="G5" s="61"/>
      <c r="H5" s="61"/>
      <c r="I5" s="61"/>
      <c r="J5" s="61"/>
      <c r="K5" s="61"/>
      <c r="L5" s="231"/>
      <c r="M5" s="231"/>
      <c r="N5" s="231"/>
      <c r="O5" s="62"/>
      <c r="P5" s="13"/>
      <c r="Q5" s="14"/>
      <c r="R5" s="15"/>
      <c r="S5" s="93"/>
      <c r="T5" s="7" t="s">
        <v>1</v>
      </c>
    </row>
    <row r="6" spans="1:20" ht="12.75">
      <c r="A6" s="43" t="s">
        <v>88</v>
      </c>
      <c r="B6" s="32"/>
      <c r="C6" s="63"/>
      <c r="D6" s="64"/>
      <c r="E6" s="64">
        <v>7000</v>
      </c>
      <c r="F6" s="64">
        <v>19000</v>
      </c>
      <c r="G6" s="64">
        <v>3000</v>
      </c>
      <c r="H6" s="64"/>
      <c r="I6" s="64"/>
      <c r="J6" s="64">
        <v>2000</v>
      </c>
      <c r="K6" s="64">
        <v>1000</v>
      </c>
      <c r="L6" s="64"/>
      <c r="M6" s="64"/>
      <c r="N6" s="64"/>
      <c r="O6" s="66">
        <f>SUM(C6:N6)</f>
        <v>32000</v>
      </c>
      <c r="P6" s="13">
        <v>33000</v>
      </c>
      <c r="Q6" s="14"/>
      <c r="R6" s="15"/>
      <c r="S6" s="94">
        <f>SUM(P6:R6)</f>
        <v>33000</v>
      </c>
      <c r="T6" s="8" t="s">
        <v>88</v>
      </c>
    </row>
    <row r="7" spans="1:20" ht="12.75">
      <c r="A7" s="43" t="s">
        <v>87</v>
      </c>
      <c r="B7" s="32"/>
      <c r="C7" s="63"/>
      <c r="D7" s="64"/>
      <c r="E7" s="64">
        <v>7000</v>
      </c>
      <c r="F7" s="64">
        <v>17000</v>
      </c>
      <c r="G7" s="64">
        <v>2000</v>
      </c>
      <c r="H7" s="64"/>
      <c r="I7" s="64"/>
      <c r="J7" s="64">
        <v>2000</v>
      </c>
      <c r="K7" s="64">
        <v>1000</v>
      </c>
      <c r="L7" s="64"/>
      <c r="M7" s="64"/>
      <c r="N7" s="64"/>
      <c r="O7" s="66">
        <f>SUM(C7:N7)</f>
        <v>29000</v>
      </c>
      <c r="P7" s="13"/>
      <c r="Q7" s="14">
        <v>28000</v>
      </c>
      <c r="R7" s="15"/>
      <c r="S7" s="94">
        <f aca="true" t="shared" si="0" ref="S7:S35">SUM(P7:R7)</f>
        <v>28000</v>
      </c>
      <c r="T7" s="6" t="s">
        <v>87</v>
      </c>
    </row>
    <row r="8" spans="1:20" ht="12.75">
      <c r="A8" s="43" t="s">
        <v>89</v>
      </c>
      <c r="B8" s="32"/>
      <c r="C8" s="63"/>
      <c r="D8" s="64"/>
      <c r="E8" s="64">
        <v>4900</v>
      </c>
      <c r="F8" s="64">
        <v>9800</v>
      </c>
      <c r="G8" s="64">
        <v>2100</v>
      </c>
      <c r="H8" s="64"/>
      <c r="I8" s="64"/>
      <c r="J8" s="64">
        <v>1400</v>
      </c>
      <c r="K8" s="64"/>
      <c r="L8" s="64"/>
      <c r="M8" s="64"/>
      <c r="N8" s="64"/>
      <c r="O8" s="66">
        <f>SUM(C8:N8)</f>
        <v>18200</v>
      </c>
      <c r="P8" s="13"/>
      <c r="Q8" s="14"/>
      <c r="R8" s="15">
        <v>18200</v>
      </c>
      <c r="S8" s="94">
        <f t="shared" si="0"/>
        <v>18200</v>
      </c>
      <c r="T8" s="8" t="s">
        <v>89</v>
      </c>
    </row>
    <row r="9" spans="1:20" ht="15">
      <c r="A9" s="43" t="s">
        <v>4</v>
      </c>
      <c r="B9" s="33"/>
      <c r="C9" s="67"/>
      <c r="D9" s="69">
        <v>700</v>
      </c>
      <c r="E9" s="69">
        <v>350</v>
      </c>
      <c r="F9" s="69"/>
      <c r="G9" s="69">
        <f>'Ver.tabell'!E48+'Ver.tabell'!E49+'Ver.tabell'!E50+'Ver.tabell'!E53+'Ver.tabell'!E54</f>
        <v>1750</v>
      </c>
      <c r="H9" s="69"/>
      <c r="I9" s="69"/>
      <c r="J9" s="68"/>
      <c r="K9" s="68"/>
      <c r="L9" s="69"/>
      <c r="M9" s="69">
        <f>'Ver.tabell'!E70+'Ver.tabell'!E71</f>
        <v>700</v>
      </c>
      <c r="N9" s="69">
        <f>'Ver.tabell'!E74+'Ver.tabell'!E77</f>
        <v>700</v>
      </c>
      <c r="O9" s="70">
        <f>SUM(C9:N9)</f>
        <v>4200</v>
      </c>
      <c r="P9" s="13">
        <f>O9</f>
        <v>4200</v>
      </c>
      <c r="Q9" s="14"/>
      <c r="R9" s="15"/>
      <c r="S9" s="94">
        <f t="shared" si="0"/>
        <v>4200</v>
      </c>
      <c r="T9" s="8" t="s">
        <v>4</v>
      </c>
    </row>
    <row r="10" spans="1:20" ht="15">
      <c r="A10" s="43" t="s">
        <v>82</v>
      </c>
      <c r="B10" s="33"/>
      <c r="C10" s="69"/>
      <c r="D10" s="68"/>
      <c r="E10" s="69"/>
      <c r="F10" s="69"/>
      <c r="G10" s="69"/>
      <c r="H10" s="68"/>
      <c r="I10" s="69"/>
      <c r="J10" s="68"/>
      <c r="K10" s="68"/>
      <c r="L10" s="69"/>
      <c r="M10" s="68"/>
      <c r="N10" s="69"/>
      <c r="O10" s="71">
        <f>SUM(C10:N10)</f>
        <v>0</v>
      </c>
      <c r="P10" s="255">
        <v>0</v>
      </c>
      <c r="Q10" s="256"/>
      <c r="R10" s="257"/>
      <c r="S10" s="94">
        <f t="shared" si="0"/>
        <v>0</v>
      </c>
      <c r="T10" s="89" t="s">
        <v>82</v>
      </c>
    </row>
    <row r="11" spans="1:20" s="29" customFormat="1" ht="15.75" thickBot="1">
      <c r="A11" s="44" t="s">
        <v>7</v>
      </c>
      <c r="B11" s="34"/>
      <c r="C11" s="72">
        <f aca="true" t="shared" si="1" ref="C11:R11">SUM(C6:C10)</f>
        <v>0</v>
      </c>
      <c r="D11" s="72">
        <f t="shared" si="1"/>
        <v>700</v>
      </c>
      <c r="E11" s="72">
        <f t="shared" si="1"/>
        <v>19250</v>
      </c>
      <c r="F11" s="72">
        <f t="shared" si="1"/>
        <v>45800</v>
      </c>
      <c r="G11" s="72">
        <f t="shared" si="1"/>
        <v>8850</v>
      </c>
      <c r="H11" s="72">
        <f t="shared" si="1"/>
        <v>0</v>
      </c>
      <c r="I11" s="72">
        <f t="shared" si="1"/>
        <v>0</v>
      </c>
      <c r="J11" s="72">
        <f t="shared" si="1"/>
        <v>5400</v>
      </c>
      <c r="K11" s="72">
        <f t="shared" si="1"/>
        <v>2000</v>
      </c>
      <c r="L11" s="72">
        <f t="shared" si="1"/>
        <v>0</v>
      </c>
      <c r="M11" s="72">
        <f t="shared" si="1"/>
        <v>700</v>
      </c>
      <c r="N11" s="72">
        <f t="shared" si="1"/>
        <v>700</v>
      </c>
      <c r="O11" s="73">
        <f t="shared" si="1"/>
        <v>83400</v>
      </c>
      <c r="P11" s="54">
        <f t="shared" si="1"/>
        <v>37200</v>
      </c>
      <c r="Q11" s="54">
        <f t="shared" si="1"/>
        <v>28000</v>
      </c>
      <c r="R11" s="54">
        <f t="shared" si="1"/>
        <v>18200</v>
      </c>
      <c r="S11" s="94">
        <f t="shared" si="0"/>
        <v>83400</v>
      </c>
      <c r="T11" s="28" t="s">
        <v>7</v>
      </c>
    </row>
    <row r="12" spans="1:20" ht="12.75">
      <c r="A12" s="43"/>
      <c r="B12" s="32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232"/>
      <c r="O12" s="62"/>
      <c r="P12" s="10"/>
      <c r="Q12" s="11"/>
      <c r="R12" s="12"/>
      <c r="S12" s="94">
        <f t="shared" si="0"/>
        <v>0</v>
      </c>
      <c r="T12" s="8"/>
    </row>
    <row r="13" spans="1:20" ht="15">
      <c r="A13" s="99" t="s">
        <v>0</v>
      </c>
      <c r="B13" s="3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232"/>
      <c r="O13" s="62"/>
      <c r="P13" s="101"/>
      <c r="Q13" s="102"/>
      <c r="R13" s="12"/>
      <c r="S13" s="94">
        <f t="shared" si="0"/>
        <v>0</v>
      </c>
      <c r="T13" s="75" t="s">
        <v>0</v>
      </c>
    </row>
    <row r="14" spans="1:20" ht="12.75">
      <c r="A14" s="43" t="s">
        <v>207</v>
      </c>
      <c r="B14" s="32"/>
      <c r="C14" s="64"/>
      <c r="D14" s="64"/>
      <c r="E14" s="64"/>
      <c r="F14" s="64">
        <f>'Ver.tabell'!F29</f>
        <v>-700.24</v>
      </c>
      <c r="G14" s="64"/>
      <c r="H14" s="64"/>
      <c r="I14" s="64"/>
      <c r="J14" s="64"/>
      <c r="K14" s="64"/>
      <c r="L14" s="64"/>
      <c r="M14" s="64"/>
      <c r="N14" s="64"/>
      <c r="O14" s="66">
        <f>SUM(C14:N14)</f>
        <v>-700.24</v>
      </c>
      <c r="P14" s="233">
        <f>O14</f>
        <v>-700.24</v>
      </c>
      <c r="Q14" s="70"/>
      <c r="R14" s="15"/>
      <c r="S14" s="94">
        <f t="shared" si="0"/>
        <v>-700.24</v>
      </c>
      <c r="T14" s="104" t="str">
        <f>'Ver.tabell'!C29</f>
        <v>Mtrl till brevlådeställning</v>
      </c>
    </row>
    <row r="15" spans="1:20" ht="12.75">
      <c r="A15" s="43" t="s">
        <v>8</v>
      </c>
      <c r="B15" s="32"/>
      <c r="C15" s="64"/>
      <c r="D15" s="64">
        <f>'Ver.tabell'!F15</f>
        <v>-1521.84</v>
      </c>
      <c r="E15" s="64"/>
      <c r="F15" s="64"/>
      <c r="G15" s="64">
        <f>'Ver.tabell'!F56</f>
        <v>-1146.07</v>
      </c>
      <c r="H15" s="64"/>
      <c r="I15" s="64"/>
      <c r="J15" s="64"/>
      <c r="K15" s="64">
        <f>'Ver.tabell'!F62</f>
        <v>-935.28</v>
      </c>
      <c r="L15" s="64"/>
      <c r="M15" s="64">
        <f>'Ver.tabell'!F72</f>
        <v>-900.71</v>
      </c>
      <c r="N15" s="64"/>
      <c r="O15" s="66">
        <f aca="true" t="shared" si="2" ref="O15:O35">SUM(C15:N15)</f>
        <v>-4503.9</v>
      </c>
      <c r="P15" s="13"/>
      <c r="Q15" s="14"/>
      <c r="R15" s="15">
        <f>O15</f>
        <v>-4503.9</v>
      </c>
      <c r="S15" s="94">
        <f t="shared" si="0"/>
        <v>-4503.9</v>
      </c>
      <c r="T15" s="104" t="str">
        <f aca="true" t="shared" si="3" ref="T15:T32">A15</f>
        <v>Elkostnader pump</v>
      </c>
    </row>
    <row r="16" spans="1:20" ht="12.75">
      <c r="A16" s="43" t="s">
        <v>9</v>
      </c>
      <c r="B16" s="32"/>
      <c r="C16" s="64"/>
      <c r="D16" s="64"/>
      <c r="E16" s="64">
        <v>-1721</v>
      </c>
      <c r="F16" s="64"/>
      <c r="G16" s="65"/>
      <c r="H16" s="64">
        <f>'Ver.tabell'!F58</f>
        <v>-1671</v>
      </c>
      <c r="I16" s="64"/>
      <c r="J16" s="64"/>
      <c r="K16" s="64">
        <f>'Ver.tabell'!F64</f>
        <v>-1620</v>
      </c>
      <c r="L16" s="64"/>
      <c r="M16" s="64"/>
      <c r="N16" s="64">
        <f>'Ver.tabell'!F79</f>
        <v>-1569</v>
      </c>
      <c r="O16" s="66">
        <f t="shared" si="2"/>
        <v>-6581</v>
      </c>
      <c r="P16" s="13"/>
      <c r="Q16" s="14">
        <f>O16</f>
        <v>-6581</v>
      </c>
      <c r="R16" s="15"/>
      <c r="S16" s="94">
        <f t="shared" si="0"/>
        <v>-6581</v>
      </c>
      <c r="T16" s="104" t="str">
        <f t="shared" si="3"/>
        <v>Räntekostnader</v>
      </c>
    </row>
    <row r="17" spans="1:20" ht="12.75">
      <c r="A17" s="43" t="s">
        <v>95</v>
      </c>
      <c r="B17" s="32"/>
      <c r="C17" s="64"/>
      <c r="D17" s="64"/>
      <c r="E17" s="64">
        <v>-5000</v>
      </c>
      <c r="F17" s="64"/>
      <c r="G17" s="64"/>
      <c r="H17" s="64">
        <f>'Ver.tabell'!G58</f>
        <v>-5000</v>
      </c>
      <c r="I17" s="64"/>
      <c r="J17" s="65"/>
      <c r="K17" s="64">
        <f>'Ver.tabell'!G64</f>
        <v>-5000</v>
      </c>
      <c r="L17" s="64"/>
      <c r="M17" s="64"/>
      <c r="N17" s="64">
        <f>'Ver.tabell'!G79</f>
        <v>-5000</v>
      </c>
      <c r="O17" s="66">
        <f t="shared" si="2"/>
        <v>-20000</v>
      </c>
      <c r="P17" s="13"/>
      <c r="Q17" s="70">
        <f>O17</f>
        <v>-20000</v>
      </c>
      <c r="R17" s="15"/>
      <c r="S17" s="94">
        <f t="shared" si="0"/>
        <v>-20000</v>
      </c>
      <c r="T17" s="104" t="str">
        <f t="shared" si="3"/>
        <v>Amortering lån</v>
      </c>
    </row>
    <row r="18" spans="1:20" ht="12.75">
      <c r="A18" s="251" t="s">
        <v>102</v>
      </c>
      <c r="B18" s="32"/>
      <c r="C18" s="64"/>
      <c r="D18" s="64"/>
      <c r="E18" s="64"/>
      <c r="F18" s="64"/>
      <c r="G18" s="64"/>
      <c r="H18" s="64"/>
      <c r="I18" s="64"/>
      <c r="J18" s="65"/>
      <c r="K18" s="64"/>
      <c r="L18" s="64"/>
      <c r="M18" s="64"/>
      <c r="N18" s="64"/>
      <c r="O18" s="66">
        <f>SUM(L18:N18)</f>
        <v>0</v>
      </c>
      <c r="P18" s="13"/>
      <c r="Q18" s="14"/>
      <c r="R18" s="15"/>
      <c r="S18" s="94">
        <f t="shared" si="0"/>
        <v>0</v>
      </c>
      <c r="T18" s="104" t="str">
        <f t="shared" si="3"/>
        <v>Extra amortering lån</v>
      </c>
    </row>
    <row r="19" spans="1:20" ht="12.75">
      <c r="A19" s="43" t="s">
        <v>155</v>
      </c>
      <c r="B19" s="32"/>
      <c r="C19" s="64"/>
      <c r="D19" s="64"/>
      <c r="E19" s="64"/>
      <c r="F19" s="64"/>
      <c r="G19" s="64"/>
      <c r="H19" s="64"/>
      <c r="I19" s="64">
        <f>'Ver.tabell'!F59</f>
        <v>-1250</v>
      </c>
      <c r="J19" s="65"/>
      <c r="K19" s="64"/>
      <c r="L19" s="64"/>
      <c r="M19" s="64"/>
      <c r="N19" s="64"/>
      <c r="O19" s="66">
        <f t="shared" si="2"/>
        <v>-1250</v>
      </c>
      <c r="P19" s="13">
        <f>O19</f>
        <v>-1250</v>
      </c>
      <c r="Q19" s="14"/>
      <c r="R19" s="15"/>
      <c r="S19" s="94">
        <f t="shared" si="0"/>
        <v>-1250</v>
      </c>
      <c r="T19" s="104" t="str">
        <f t="shared" si="3"/>
        <v>Bankkostnader</v>
      </c>
    </row>
    <row r="20" spans="1:20" ht="12.75">
      <c r="A20" s="43" t="s">
        <v>256</v>
      </c>
      <c r="B20" s="32"/>
      <c r="C20" s="64"/>
      <c r="D20" s="64"/>
      <c r="E20" s="64"/>
      <c r="F20" s="64"/>
      <c r="G20" s="64"/>
      <c r="H20" s="65"/>
      <c r="I20" s="64"/>
      <c r="J20" s="64"/>
      <c r="K20" s="64"/>
      <c r="L20" s="64"/>
      <c r="M20" s="64"/>
      <c r="N20" s="64">
        <v>-12675</v>
      </c>
      <c r="O20" s="66">
        <f>SUM(C20:N20)</f>
        <v>-12675</v>
      </c>
      <c r="P20" s="13">
        <f>O20</f>
        <v>-12675</v>
      </c>
      <c r="Q20" s="14"/>
      <c r="R20" s="15"/>
      <c r="S20" s="94">
        <f t="shared" si="0"/>
        <v>-12675</v>
      </c>
      <c r="T20" s="104" t="str">
        <f t="shared" si="3"/>
        <v>Sand till badplatser</v>
      </c>
    </row>
    <row r="21" spans="1:20" ht="12.75">
      <c r="A21" s="43" t="s">
        <v>10</v>
      </c>
      <c r="B21" s="32"/>
      <c r="C21" s="64">
        <v>-369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6">
        <f t="shared" si="2"/>
        <v>-369</v>
      </c>
      <c r="P21" s="13">
        <f aca="true" t="shared" si="4" ref="P21:P26">O21</f>
        <v>-369</v>
      </c>
      <c r="Q21" s="14"/>
      <c r="R21" s="15"/>
      <c r="S21" s="94">
        <f t="shared" si="0"/>
        <v>-369</v>
      </c>
      <c r="T21" s="104" t="str">
        <f>'Ver.tabell'!C2</f>
        <v>Abonnemang webb hotell</v>
      </c>
    </row>
    <row r="22" spans="1:20" ht="12.75">
      <c r="A22" s="43" t="s">
        <v>26</v>
      </c>
      <c r="B22" s="32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>
        <f>'Ver.tabell'!F68+'Ver.tabell'!F69</f>
        <v>-648.5</v>
      </c>
      <c r="N22" s="64"/>
      <c r="O22" s="66">
        <f t="shared" si="2"/>
        <v>-648.5</v>
      </c>
      <c r="P22" s="13">
        <f t="shared" si="4"/>
        <v>-648.5</v>
      </c>
      <c r="Q22" s="14"/>
      <c r="R22" s="15"/>
      <c r="S22" s="94">
        <f t="shared" si="0"/>
        <v>-648.5</v>
      </c>
      <c r="T22" s="104" t="str">
        <f t="shared" si="3"/>
        <v>Förtäring städdagar</v>
      </c>
    </row>
    <row r="23" spans="1:20" ht="12.75">
      <c r="A23" s="43" t="s">
        <v>257</v>
      </c>
      <c r="B23" s="32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>
        <f>'Ver.tabell'!F75</f>
        <v>-1646</v>
      </c>
      <c r="O23" s="66">
        <f t="shared" si="2"/>
        <v>-1646</v>
      </c>
      <c r="P23" s="13">
        <f t="shared" si="4"/>
        <v>-1646</v>
      </c>
      <c r="Q23" s="14"/>
      <c r="R23" s="15"/>
      <c r="S23" s="94">
        <f t="shared" si="0"/>
        <v>-1646</v>
      </c>
      <c r="T23" s="104" t="str">
        <f t="shared" si="3"/>
        <v>Mtrl till flyttbrygga</v>
      </c>
    </row>
    <row r="24" spans="1:20" ht="12.75">
      <c r="A24" s="45" t="s">
        <v>130</v>
      </c>
      <c r="B24" s="32"/>
      <c r="C24" s="64"/>
      <c r="D24" s="64"/>
      <c r="E24" s="65"/>
      <c r="F24" s="65"/>
      <c r="G24" s="64"/>
      <c r="H24" s="64">
        <f>'Ver.tabell'!F57</f>
        <v>-4277</v>
      </c>
      <c r="I24" s="64"/>
      <c r="J24" s="64"/>
      <c r="K24" s="64"/>
      <c r="L24" s="64"/>
      <c r="M24" s="64"/>
      <c r="N24" s="64"/>
      <c r="O24" s="66">
        <f t="shared" si="2"/>
        <v>-4277</v>
      </c>
      <c r="P24" s="13">
        <f t="shared" si="4"/>
        <v>-4277</v>
      </c>
      <c r="Q24" s="14"/>
      <c r="R24" s="15"/>
      <c r="S24" s="94">
        <f t="shared" si="0"/>
        <v>-4277</v>
      </c>
      <c r="T24" s="104" t="str">
        <f t="shared" si="3"/>
        <v>Försäkring IF</v>
      </c>
    </row>
    <row r="25" spans="1:20" ht="12.75">
      <c r="A25" s="45" t="s">
        <v>93</v>
      </c>
      <c r="B25" s="32"/>
      <c r="C25" s="64"/>
      <c r="D25" s="64">
        <f>'Ver.tabell'!F16</f>
        <v>-1550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6">
        <f t="shared" si="2"/>
        <v>-1550</v>
      </c>
      <c r="P25" s="13">
        <f t="shared" si="4"/>
        <v>-1550</v>
      </c>
      <c r="Q25" s="14"/>
      <c r="R25" s="15"/>
      <c r="S25" s="94">
        <f t="shared" si="0"/>
        <v>-1550</v>
      </c>
      <c r="T25" s="104" t="str">
        <f t="shared" si="3"/>
        <v>Styrelsemiddag</v>
      </c>
    </row>
    <row r="26" spans="1:20" ht="12.75">
      <c r="A26" s="45" t="s">
        <v>104</v>
      </c>
      <c r="B26" s="32"/>
      <c r="C26" s="64"/>
      <c r="D26" s="64">
        <f>'Ver.tabell'!F10</f>
        <v>-1756.3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6">
        <f t="shared" si="2"/>
        <v>-1756.3</v>
      </c>
      <c r="P26" s="233">
        <f t="shared" si="4"/>
        <v>-1756.3</v>
      </c>
      <c r="Q26" s="70"/>
      <c r="R26" s="103"/>
      <c r="S26" s="94">
        <f t="shared" si="0"/>
        <v>-1756.3</v>
      </c>
      <c r="T26" s="104" t="str">
        <f t="shared" si="3"/>
        <v>Årsmöte</v>
      </c>
    </row>
    <row r="27" spans="1:20" ht="12.75">
      <c r="A27" s="45" t="s">
        <v>131</v>
      </c>
      <c r="B27" s="3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>
        <f>'Ver.tabell'!F65+'Ver.tabell'!F66</f>
        <v>-3010</v>
      </c>
      <c r="N27" s="64"/>
      <c r="O27" s="66">
        <f t="shared" si="2"/>
        <v>-3010</v>
      </c>
      <c r="P27" s="233"/>
      <c r="Q27" s="70"/>
      <c r="R27" s="103">
        <f>O27</f>
        <v>-3010</v>
      </c>
      <c r="S27" s="94">
        <f t="shared" si="0"/>
        <v>-3010</v>
      </c>
      <c r="T27" s="104" t="str">
        <f t="shared" si="3"/>
        <v>Reparation vattenpump</v>
      </c>
    </row>
    <row r="28" spans="1:20" ht="12.75">
      <c r="A28" s="45" t="s">
        <v>132</v>
      </c>
      <c r="B28" s="32"/>
      <c r="C28" s="64">
        <v>-475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6">
        <f t="shared" si="2"/>
        <v>-475</v>
      </c>
      <c r="P28" s="233">
        <f>O28</f>
        <v>-475</v>
      </c>
      <c r="Q28" s="70"/>
      <c r="R28" s="103"/>
      <c r="S28" s="94">
        <f t="shared" si="0"/>
        <v>-475</v>
      </c>
      <c r="T28" s="104" t="str">
        <f>'Ver.tabell'!C7</f>
        <v>Hyra lokal till informationsmöte</v>
      </c>
    </row>
    <row r="29" spans="1:20" ht="12.75">
      <c r="A29" s="45" t="str">
        <f>'Ver.tabell'!C63</f>
        <v>Årsavgift 1:32 Bauer</v>
      </c>
      <c r="B29" s="3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6">
        <f t="shared" si="2"/>
        <v>0</v>
      </c>
      <c r="P29" s="233"/>
      <c r="Q29" s="70"/>
      <c r="R29" s="103"/>
      <c r="S29" s="94"/>
      <c r="T29" s="80" t="str">
        <f>A29</f>
        <v>Årsavgift 1:32 Bauer</v>
      </c>
    </row>
    <row r="30" spans="1:20" ht="12.75">
      <c r="A30" s="45" t="s">
        <v>174</v>
      </c>
      <c r="B30" s="3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6">
        <f t="shared" si="2"/>
        <v>0</v>
      </c>
      <c r="P30" s="233"/>
      <c r="Q30" s="70"/>
      <c r="R30" s="103"/>
      <c r="S30" s="94"/>
      <c r="T30" s="80" t="str">
        <f>A30</f>
        <v>Utlägg i samband med städdag 7/6</v>
      </c>
    </row>
    <row r="31" spans="1:20" ht="12.75">
      <c r="A31" s="45" t="str">
        <f>'Ver.tabell'!C65</f>
        <v>Reparation av vattenpump</v>
      </c>
      <c r="B31" s="32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6">
        <f t="shared" si="2"/>
        <v>0</v>
      </c>
      <c r="P31" s="233"/>
      <c r="Q31" s="70"/>
      <c r="R31" s="103"/>
      <c r="S31" s="94">
        <f t="shared" si="0"/>
        <v>0</v>
      </c>
      <c r="T31" s="104" t="str">
        <f t="shared" si="3"/>
        <v>Reparation av vattenpump</v>
      </c>
    </row>
    <row r="32" spans="1:20" ht="12.75">
      <c r="A32" s="45" t="s">
        <v>82</v>
      </c>
      <c r="B32" s="32"/>
      <c r="C32" s="64">
        <f>'Ver.tabell'!F3+'Ver.tabell'!F4+'Ver.tabell'!F5+'Ver.tabell'!F6</f>
        <v>-3497.46</v>
      </c>
      <c r="D32" s="64">
        <f>'Ver.tabell'!F8+'Ver.tabell'!F9+'Ver.tabell'!F11+'Ver.tabell'!F12</f>
        <v>-2023.03</v>
      </c>
      <c r="E32" s="64">
        <f>-526-159</f>
        <v>-685</v>
      </c>
      <c r="F32" s="64"/>
      <c r="G32" s="64"/>
      <c r="H32" s="64"/>
      <c r="I32" s="64"/>
      <c r="J32" s="64"/>
      <c r="K32" s="64"/>
      <c r="L32" s="64"/>
      <c r="M32" s="64">
        <f>'Ver.tabell'!F67</f>
        <v>-835.6</v>
      </c>
      <c r="N32" s="64">
        <f>'Ver.tabell'!F73-0.3</f>
        <v>-519.3</v>
      </c>
      <c r="O32" s="66">
        <f t="shared" si="2"/>
        <v>-7560.39</v>
      </c>
      <c r="P32" s="233">
        <f>O32</f>
        <v>-7560.39</v>
      </c>
      <c r="Q32" s="70"/>
      <c r="R32" s="103"/>
      <c r="S32" s="94">
        <f t="shared" si="0"/>
        <v>-7560.39</v>
      </c>
      <c r="T32" s="104" t="str">
        <f t="shared" si="3"/>
        <v>Diverse</v>
      </c>
    </row>
    <row r="33" spans="1:20" s="2" customFormat="1" ht="12.75">
      <c r="A33" s="46"/>
      <c r="B33" s="3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 t="s">
        <v>94</v>
      </c>
      <c r="O33" s="58">
        <f t="shared" si="2"/>
        <v>0</v>
      </c>
      <c r="P33" s="233"/>
      <c r="Q33" s="70"/>
      <c r="R33" s="103"/>
      <c r="S33" s="94">
        <f t="shared" si="0"/>
        <v>0</v>
      </c>
      <c r="T33" s="104"/>
    </row>
    <row r="34" spans="1:20" ht="13.5" thickBot="1">
      <c r="A34" s="76"/>
      <c r="B34" s="34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3">
        <f t="shared" si="2"/>
        <v>0</v>
      </c>
      <c r="P34" s="54"/>
      <c r="Q34" s="253"/>
      <c r="R34" s="254"/>
      <c r="S34" s="95">
        <f t="shared" si="0"/>
        <v>0</v>
      </c>
      <c r="T34" s="78"/>
    </row>
    <row r="35" spans="1:20" ht="15">
      <c r="A35" s="79" t="s">
        <v>11</v>
      </c>
      <c r="B35" s="32"/>
      <c r="C35" s="80">
        <f aca="true" t="shared" si="5" ref="C35:N35">SUM(C14:C34)</f>
        <v>-4341.46</v>
      </c>
      <c r="D35" s="80">
        <f t="shared" si="5"/>
        <v>-6851.17</v>
      </c>
      <c r="E35" s="80">
        <f t="shared" si="5"/>
        <v>-7406</v>
      </c>
      <c r="F35" s="80">
        <f t="shared" si="5"/>
        <v>-700.24</v>
      </c>
      <c r="G35" s="80">
        <f t="shared" si="5"/>
        <v>-1146.07</v>
      </c>
      <c r="H35" s="80">
        <f t="shared" si="5"/>
        <v>-10948</v>
      </c>
      <c r="I35" s="80">
        <f t="shared" si="5"/>
        <v>-1250</v>
      </c>
      <c r="J35" s="80">
        <f t="shared" si="5"/>
        <v>0</v>
      </c>
      <c r="K35" s="80">
        <f t="shared" si="5"/>
        <v>-7555.28</v>
      </c>
      <c r="L35" s="80">
        <f t="shared" si="5"/>
        <v>0</v>
      </c>
      <c r="M35" s="80">
        <f t="shared" si="5"/>
        <v>-5394.81</v>
      </c>
      <c r="N35" s="252">
        <f t="shared" si="5"/>
        <v>-21409.3</v>
      </c>
      <c r="O35" s="66">
        <f t="shared" si="2"/>
        <v>-67002.33</v>
      </c>
      <c r="P35" s="13">
        <f>SUM(P14:P34)</f>
        <v>-32907.43</v>
      </c>
      <c r="Q35" s="14">
        <f>SUM(Q14:Q34)</f>
        <v>-26581</v>
      </c>
      <c r="R35" s="15">
        <f>SUM(R14:R34)</f>
        <v>-7513.9</v>
      </c>
      <c r="S35" s="94">
        <f t="shared" si="0"/>
        <v>-67002.33</v>
      </c>
      <c r="T35" s="81" t="s">
        <v>11</v>
      </c>
    </row>
    <row r="36" spans="1:20" s="3" customFormat="1" ht="20.25" customHeight="1" thickBot="1">
      <c r="A36" s="47" t="s">
        <v>12</v>
      </c>
      <c r="B36" s="82"/>
      <c r="C36" s="19">
        <f aca="true" t="shared" si="6" ref="C36:N36">C11+C35</f>
        <v>-4341.46</v>
      </c>
      <c r="D36" s="19">
        <f t="shared" si="6"/>
        <v>-6151.17</v>
      </c>
      <c r="E36" s="19">
        <f t="shared" si="6"/>
        <v>11844</v>
      </c>
      <c r="F36" s="19">
        <f t="shared" si="6"/>
        <v>45099.76</v>
      </c>
      <c r="G36" s="19">
        <f t="shared" si="6"/>
        <v>7703.93</v>
      </c>
      <c r="H36" s="19">
        <f t="shared" si="6"/>
        <v>-10948</v>
      </c>
      <c r="I36" s="19">
        <f t="shared" si="6"/>
        <v>-1250</v>
      </c>
      <c r="J36" s="19">
        <f t="shared" si="6"/>
        <v>5400</v>
      </c>
      <c r="K36" s="19">
        <f t="shared" si="6"/>
        <v>-5555.28</v>
      </c>
      <c r="L36" s="19">
        <f t="shared" si="6"/>
        <v>0</v>
      </c>
      <c r="M36" s="19">
        <f t="shared" si="6"/>
        <v>-4694.81</v>
      </c>
      <c r="N36" s="19">
        <f t="shared" si="6"/>
        <v>-20709.3</v>
      </c>
      <c r="P36" s="83"/>
      <c r="Q36" s="84"/>
      <c r="R36" s="85"/>
      <c r="S36" s="96"/>
      <c r="T36" s="20" t="s">
        <v>12</v>
      </c>
    </row>
    <row r="37" spans="1:20" ht="22.5" customHeight="1" thickBot="1">
      <c r="A37" s="48" t="s">
        <v>13</v>
      </c>
      <c r="B37" s="38">
        <f>'Ver.tabell'!A2</f>
        <v>66972.13</v>
      </c>
      <c r="C37" s="4">
        <f aca="true" t="shared" si="7" ref="C37:L37">B37+C36</f>
        <v>62630.670000000006</v>
      </c>
      <c r="D37" s="4">
        <f t="shared" si="7"/>
        <v>56479.50000000001</v>
      </c>
      <c r="E37" s="4">
        <f t="shared" si="7"/>
        <v>68323.5</v>
      </c>
      <c r="F37" s="4">
        <f t="shared" si="7"/>
        <v>113423.26000000001</v>
      </c>
      <c r="G37" s="4">
        <f t="shared" si="7"/>
        <v>121127.19</v>
      </c>
      <c r="H37" s="4">
        <f t="shared" si="7"/>
        <v>110179.19</v>
      </c>
      <c r="I37" s="4">
        <f t="shared" si="7"/>
        <v>108929.19</v>
      </c>
      <c r="J37" s="4">
        <f t="shared" si="7"/>
        <v>114329.19</v>
      </c>
      <c r="K37" s="4">
        <f t="shared" si="7"/>
        <v>108773.91</v>
      </c>
      <c r="L37" s="4">
        <f t="shared" si="7"/>
        <v>108773.91</v>
      </c>
      <c r="M37" s="4">
        <f>L37+M36</f>
        <v>104079.1</v>
      </c>
      <c r="N37" s="105">
        <f>S43</f>
        <v>83370.12</v>
      </c>
      <c r="P37" s="16"/>
      <c r="Q37" s="1"/>
      <c r="R37" s="17"/>
      <c r="S37" s="96"/>
      <c r="T37" s="9" t="s">
        <v>13</v>
      </c>
    </row>
    <row r="38" spans="1:20" s="3" customFormat="1" ht="21" customHeight="1" thickBot="1">
      <c r="A38" s="49"/>
      <c r="B38" s="36"/>
      <c r="N38" s="50" t="s">
        <v>248</v>
      </c>
      <c r="O38" s="21"/>
      <c r="P38" s="22">
        <f>P11+P35</f>
        <v>4292.57</v>
      </c>
      <c r="Q38" s="24">
        <f>Q11+Q35</f>
        <v>1419</v>
      </c>
      <c r="R38" s="23">
        <f>R11+R35</f>
        <v>10686.1</v>
      </c>
      <c r="S38" s="97"/>
      <c r="T38" s="235">
        <f>SUM(P38:R38)</f>
        <v>16397.67</v>
      </c>
    </row>
    <row r="39" spans="1:19" s="3" customFormat="1" ht="13.5" customHeight="1">
      <c r="A39" s="49"/>
      <c r="B39" s="36"/>
      <c r="S39" s="87"/>
    </row>
    <row r="40" spans="13:20" ht="12.75">
      <c r="M40" t="s">
        <v>98</v>
      </c>
      <c r="P40" s="240" t="s">
        <v>97</v>
      </c>
      <c r="Q40" s="240" t="s">
        <v>91</v>
      </c>
      <c r="R40" s="240" t="s">
        <v>92</v>
      </c>
      <c r="S40" s="98" t="s">
        <v>99</v>
      </c>
      <c r="T40" s="25"/>
    </row>
    <row r="41" spans="1:19" ht="12.75">
      <c r="A41"/>
      <c r="B41"/>
      <c r="N41" s="27" t="s">
        <v>100</v>
      </c>
      <c r="P41" s="55">
        <v>42762.32</v>
      </c>
      <c r="Q41" s="55">
        <v>42101</v>
      </c>
      <c r="R41" s="55">
        <v>-17890.87</v>
      </c>
      <c r="S41" s="250">
        <f>SUM(P41:R41)</f>
        <v>66972.45000000001</v>
      </c>
    </row>
    <row r="42" spans="1:19" ht="12.75">
      <c r="A42"/>
      <c r="B42"/>
      <c r="N42" s="106" t="s">
        <v>103</v>
      </c>
      <c r="O42" s="2"/>
      <c r="P42" s="107">
        <f>P38</f>
        <v>4292.57</v>
      </c>
      <c r="Q42" s="107">
        <f>Q38</f>
        <v>1419</v>
      </c>
      <c r="R42" s="107">
        <f>R38</f>
        <v>10686.1</v>
      </c>
      <c r="S42" s="250">
        <f>SUM(P42:R42)</f>
        <v>16397.67</v>
      </c>
    </row>
    <row r="43" spans="1:20" ht="12.75">
      <c r="A43"/>
      <c r="B43"/>
      <c r="N43" s="86" t="s">
        <v>101</v>
      </c>
      <c r="P43" s="55">
        <f>P41+P42</f>
        <v>47054.89</v>
      </c>
      <c r="Q43" s="55">
        <f>Q41+Q42</f>
        <v>43520</v>
      </c>
      <c r="R43" s="55">
        <f>R41+R42</f>
        <v>-7204.769999999999</v>
      </c>
      <c r="S43" s="250">
        <f>SUM(P43:R43)</f>
        <v>83370.12</v>
      </c>
      <c r="T43" s="100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</sheetData>
  <sheetProtection/>
  <mergeCells count="1">
    <mergeCell ref="P3:R3"/>
  </mergeCells>
  <printOptions/>
  <pageMargins left="0.7" right="0.55" top="0.61" bottom="0.46" header="0.3" footer="0.3"/>
  <pageSetup fitToWidth="0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</dc:creator>
  <cp:keywords/>
  <dc:description/>
  <cp:lastModifiedBy>Lin Annerbäck</cp:lastModifiedBy>
  <cp:lastPrinted>2013-07-22T13:54:17Z</cp:lastPrinted>
  <dcterms:created xsi:type="dcterms:W3CDTF">2011-06-09T07:26:06Z</dcterms:created>
  <dcterms:modified xsi:type="dcterms:W3CDTF">2015-07-06T07:14:37Z</dcterms:modified>
  <cp:category/>
  <cp:version/>
  <cp:contentType/>
  <cp:contentStatus/>
</cp:coreProperties>
</file>